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defaultThemeVersion="124226"/>
  <mc:AlternateContent xmlns:mc="http://schemas.openxmlformats.org/markup-compatibility/2006">
    <mc:Choice Requires="x15">
      <x15ac:absPath xmlns:x15ac="http://schemas.microsoft.com/office/spreadsheetml/2010/11/ac" url="G:\Dez-2\Daten\Umfragen\Winterumfrage_Prognose\2026\Versand_Umfrage\"/>
    </mc:Choice>
  </mc:AlternateContent>
  <xr:revisionPtr revIDLastSave="0" documentId="13_ncr:1_{C659600B-CDF7-4F8B-AF7E-3A678FB95DAA}" xr6:coauthVersionLast="47" xr6:coauthVersionMax="47" xr10:uidLastSave="{00000000-0000-0000-0000-000000000000}"/>
  <bookViews>
    <workbookView xWindow="-120" yWindow="-120" windowWidth="29040" windowHeight="15720" tabRatio="461" xr2:uid="{00000000-000D-0000-FFFF-FFFF00000000}"/>
  </bookViews>
  <sheets>
    <sheet name="Umfrage_Doppik" sheetId="4" r:id="rId1"/>
    <sheet name="Umfrage_Kameral" sheetId="5" r:id="rId2"/>
    <sheet name="Rechenhilfe" sheetId="6" r:id="rId3"/>
  </sheets>
  <definedNames>
    <definedName name="_xlnm.Print_Area" localSheetId="2">Rechenhilfe!$A$2:$J$35</definedName>
    <definedName name="_xlnm.Print_Area" localSheetId="0">Umfrage_Doppik!$A$1:$I$61</definedName>
    <definedName name="_xlnm.Print_Area" localSheetId="1">Umfrage_Kameral!$A$1:$J$61</definedName>
    <definedName name="_xlnm.Print_Titles" localSheetId="2">Rechenhilfe!$A:$A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1" i="6" l="1"/>
  <c r="D35" i="6"/>
  <c r="J7" i="6"/>
  <c r="J30" i="6" l="1"/>
  <c r="J29" i="6"/>
  <c r="J28" i="6"/>
  <c r="J27" i="6"/>
  <c r="J26" i="6"/>
  <c r="J25" i="6"/>
  <c r="J24" i="6"/>
  <c r="J23" i="6"/>
  <c r="J22" i="6"/>
  <c r="J21" i="6"/>
  <c r="J20" i="6"/>
  <c r="J19" i="6"/>
  <c r="J18" i="6"/>
  <c r="J17" i="6"/>
  <c r="J16" i="6"/>
  <c r="J15" i="6"/>
  <c r="J14" i="6"/>
  <c r="J13" i="6"/>
  <c r="J12" i="6"/>
  <c r="J11" i="6"/>
  <c r="J10" i="6"/>
  <c r="J9" i="6"/>
  <c r="J8" i="6"/>
  <c r="J6" i="6"/>
  <c r="J5" i="6"/>
  <c r="C60" i="4"/>
  <c r="C59" i="4"/>
  <c r="C58" i="4"/>
  <c r="C57" i="4"/>
  <c r="C56" i="4"/>
  <c r="C54" i="4"/>
  <c r="C53" i="4"/>
  <c r="C52" i="4"/>
  <c r="C51" i="4"/>
  <c r="C49" i="4"/>
  <c r="C48" i="4"/>
  <c r="C47" i="4"/>
  <c r="C45" i="4"/>
  <c r="C43" i="4"/>
  <c r="C42" i="4"/>
  <c r="C41" i="4"/>
  <c r="C40" i="4"/>
  <c r="C38" i="4"/>
  <c r="C37" i="4"/>
  <c r="C36" i="4"/>
  <c r="C32" i="4"/>
  <c r="C31" i="4"/>
  <c r="C30" i="4"/>
  <c r="C29" i="4"/>
  <c r="C28" i="4"/>
  <c r="C27" i="4"/>
  <c r="C25" i="4"/>
  <c r="C24" i="4"/>
  <c r="C23" i="4"/>
  <c r="C22" i="4"/>
  <c r="C21" i="4"/>
  <c r="C20" i="4"/>
  <c r="C19" i="4"/>
  <c r="C18" i="4"/>
  <c r="C17" i="4"/>
  <c r="C16" i="4"/>
  <c r="J4" i="6" l="1"/>
  <c r="D44" i="4" l="1"/>
  <c r="E44" i="4"/>
  <c r="F44" i="4"/>
  <c r="G44" i="4"/>
  <c r="H44" i="4"/>
  <c r="I44" i="4"/>
  <c r="D46" i="4"/>
  <c r="E46" i="4"/>
  <c r="F46" i="4"/>
  <c r="G46" i="4"/>
  <c r="H46" i="4"/>
  <c r="I46" i="4"/>
  <c r="D50" i="4"/>
  <c r="E50" i="4"/>
  <c r="F50" i="4"/>
  <c r="G50" i="4"/>
  <c r="H50" i="4"/>
  <c r="I50" i="4"/>
  <c r="D55" i="4"/>
  <c r="E55" i="4"/>
  <c r="F55" i="4"/>
  <c r="G55" i="4"/>
  <c r="H55" i="4"/>
  <c r="I55" i="4"/>
  <c r="C13" i="4"/>
  <c r="E35" i="6" l="1"/>
  <c r="F35" i="6"/>
  <c r="G35" i="6"/>
  <c r="H35" i="6"/>
  <c r="I35" i="6"/>
  <c r="D50" i="5" l="1"/>
  <c r="I50" i="5" l="1"/>
  <c r="F50" i="5"/>
  <c r="G50" i="5"/>
  <c r="H50" i="5"/>
  <c r="E50" i="5"/>
  <c r="E55" i="5" l="1"/>
  <c r="F55" i="5"/>
  <c r="G55" i="5"/>
  <c r="H55" i="5"/>
  <c r="I55" i="5"/>
  <c r="D55" i="5"/>
  <c r="E30" i="5"/>
  <c r="F30" i="5"/>
  <c r="G30" i="5"/>
  <c r="H30" i="5"/>
  <c r="I30" i="5"/>
  <c r="D30" i="5"/>
  <c r="A21" i="6"/>
  <c r="E57" i="5"/>
  <c r="F57" i="5"/>
  <c r="G57" i="5"/>
  <c r="H57" i="5"/>
  <c r="I57" i="5"/>
  <c r="D32" i="5"/>
  <c r="D17" i="5"/>
  <c r="D25" i="5" s="1"/>
  <c r="D17" i="4"/>
  <c r="D26" i="4" s="1"/>
  <c r="E17" i="4"/>
  <c r="E26" i="4" s="1"/>
  <c r="E17" i="5"/>
  <c r="E25" i="5" s="1"/>
  <c r="D57" i="5"/>
  <c r="F17" i="4"/>
  <c r="F26" i="4" s="1"/>
  <c r="G17" i="4"/>
  <c r="G26" i="4" s="1"/>
  <c r="H17" i="4"/>
  <c r="H26" i="4" s="1"/>
  <c r="I17" i="4"/>
  <c r="I26" i="4" s="1"/>
  <c r="E32" i="5"/>
  <c r="F32" i="5"/>
  <c r="G32" i="5"/>
  <c r="H32" i="5"/>
  <c r="I32" i="5"/>
  <c r="H17" i="5"/>
  <c r="H25" i="5" s="1"/>
  <c r="F17" i="5"/>
  <c r="F25" i="5" s="1"/>
  <c r="G17" i="5"/>
  <c r="G25" i="5" s="1"/>
  <c r="I17" i="5"/>
  <c r="I25" i="5" s="1"/>
</calcChain>
</file>

<file path=xl/sharedStrings.xml><?xml version="1.0" encoding="utf-8"?>
<sst xmlns="http://schemas.openxmlformats.org/spreadsheetml/2006/main" count="915" uniqueCount="404">
  <si>
    <t>Bundesvereinigung der kommunalen Spitzenverbände</t>
  </si>
  <si>
    <t>Stadt-/Gemeindeverwaltung:</t>
  </si>
  <si>
    <t>Verbandsgemeindeverwaltung:</t>
  </si>
  <si>
    <t>Landkreisverwaltung:</t>
  </si>
  <si>
    <t>Bearbeiterin/Bearbeiter:</t>
  </si>
  <si>
    <t>E-Mail-Adresse:</t>
  </si>
  <si>
    <t>Rückfragen an:</t>
  </si>
  <si>
    <t>621, 622</t>
  </si>
  <si>
    <t xml:space="preserve">Gewerbesteuerumlage </t>
  </si>
  <si>
    <t>Saldo aus laufender Verwaltungstätigkeit</t>
  </si>
  <si>
    <t>Einzahlungen aus Beiträgen u. ä. Entgelten</t>
  </si>
  <si>
    <t>Auszahlungen für Baumaßnahmen</t>
  </si>
  <si>
    <t>Bei Erledigung durch eine Arbeitsgemeinschaft 
oder andere ausgelagerte Einrichtungen</t>
  </si>
  <si>
    <t>Ersatz von sozialen Leistungen</t>
  </si>
  <si>
    <t>Gewinnanteile von wirtschaftlichen Unternehmen und aus Beteiligungen</t>
  </si>
  <si>
    <t>Finanzplan bzw. Finanzhaushalt</t>
  </si>
  <si>
    <t>072</t>
  </si>
  <si>
    <t>810,811</t>
  </si>
  <si>
    <t>694</t>
  </si>
  <si>
    <t>695</t>
  </si>
  <si>
    <t>94-96</t>
  </si>
  <si>
    <t>092</t>
  </si>
  <si>
    <t>093</t>
  </si>
  <si>
    <t>80</t>
  </si>
  <si>
    <t>Zinsauszahlungen</t>
  </si>
  <si>
    <t>10,11,12,263</t>
  </si>
  <si>
    <t>NW</t>
  </si>
  <si>
    <t>SL</t>
  </si>
  <si>
    <t>BW</t>
  </si>
  <si>
    <t>BY</t>
  </si>
  <si>
    <t>HE</t>
  </si>
  <si>
    <t>RP</t>
  </si>
  <si>
    <t>SH</t>
  </si>
  <si>
    <t>BB</t>
  </si>
  <si>
    <t>MV</t>
  </si>
  <si>
    <t>SN</t>
  </si>
  <si>
    <t>ST</t>
  </si>
  <si>
    <t>TH</t>
  </si>
  <si>
    <r>
      <t>00-03</t>
    </r>
    <r>
      <rPr>
        <b/>
        <vertAlign val="superscript"/>
        <sz val="10"/>
        <rFont val="Arial"/>
        <family val="2"/>
      </rPr>
      <t xml:space="preserve"> 1)</t>
    </r>
  </si>
  <si>
    <t>Grp.-Nr.</t>
  </si>
  <si>
    <t>Angaben gem. Gruppierungsübersicht/Finanzplanung</t>
  </si>
  <si>
    <t>Verwaltungs-, Benutzungsgebühren u.ä.
Entgelte, Zweckgebundene Abgaben</t>
  </si>
  <si>
    <t>Personalausgaben</t>
  </si>
  <si>
    <t>Laufender Sachaufwand</t>
  </si>
  <si>
    <t>50-66, 
675-678, 84</t>
  </si>
  <si>
    <t>Zinsausgaben</t>
  </si>
  <si>
    <t>670 bis 674,
710 bis 714,
720 bis 724,
82,83 zusammen</t>
  </si>
  <si>
    <t>Beiträge u.ä. Entgelte</t>
  </si>
  <si>
    <t>374 bis 378 
zusammen</t>
  </si>
  <si>
    <t>33,34 
zusammen</t>
  </si>
  <si>
    <t>Erwerb von Grundstücken, beweglichen 
Sachen des Anlagevermögens</t>
  </si>
  <si>
    <t>932, 935</t>
  </si>
  <si>
    <t>4-9</t>
  </si>
  <si>
    <t>4-8</t>
  </si>
  <si>
    <t>0-2</t>
  </si>
  <si>
    <t>Einnahmen aus der Veräußerung von Beteiligungen und Rückflüsse von Kapitaleinlagen, Einnahmen aus der Veräußerung von Sachen des Anlagevermögens</t>
  </si>
  <si>
    <t>Blatt: 2/2</t>
  </si>
  <si>
    <t>Blatt: 1/2</t>
  </si>
  <si>
    <t>Deckung von Soll-Fehlbeträgen 
des Verwaltungshaushalts</t>
  </si>
  <si>
    <t>Deckung von Soll-Fehlbeträgen 
des Vermögenshaushalts</t>
  </si>
  <si>
    <t>Angaben gem. Finanzrechnung/-plan</t>
  </si>
  <si>
    <t>Finanzrechnung bzw. Finanzplan</t>
  </si>
  <si>
    <t>Konten-nummern</t>
  </si>
  <si>
    <t>NI</t>
  </si>
  <si>
    <t>682, 683</t>
  </si>
  <si>
    <t>24, 25</t>
  </si>
  <si>
    <t>673, 675</t>
  </si>
  <si>
    <t>Öffentlich-rechtliche Leistungsentgelte</t>
  </si>
  <si>
    <t>Erstattungen von Ausgaben des Verwaltungshaushalts, Zuweisungen und Zuschüsse für laufende Zwecke, Schuldendiensthilfen, Allgemeine Zuweisungen, Allgemeine Umlagen</t>
  </si>
  <si>
    <t>60-66</t>
  </si>
  <si>
    <t>60 
ohne 605</t>
  </si>
  <si>
    <t>Zuweisungen von Bund und Land</t>
  </si>
  <si>
    <t>Einzahlungen aus laufender Verwaltungstätigkeit</t>
  </si>
  <si>
    <t>Auszahlungen aus laufender Verwaltungstätigkeit</t>
  </si>
  <si>
    <t>Konto-Bezeichnung</t>
  </si>
  <si>
    <t>041</t>
  </si>
  <si>
    <t>051</t>
  </si>
  <si>
    <t>060</t>
  </si>
  <si>
    <t>061</t>
  </si>
  <si>
    <t>Sonstige Allgemeine Zuweisungen  vom Bund</t>
  </si>
  <si>
    <t>Sonstige Allgemeine Zuweisungen  vom Land</t>
  </si>
  <si>
    <t>Zuweisungen und Zuschüsse für lfd. Zwecke vom Land</t>
  </si>
  <si>
    <t>Zuweisungen und Zuschüsse für lfd. Zwecke von Bund</t>
  </si>
  <si>
    <t>Schuldendiensthilfen von Bund</t>
  </si>
  <si>
    <t>Schuldendiensthilfen vom Land</t>
  </si>
  <si>
    <t>Erstattungen v. Ausg. d. Verwaltungshaushalts von Bund</t>
  </si>
  <si>
    <t>Erstattungen v. Ausg. d. Verwaltungshaushalts vom Land</t>
  </si>
  <si>
    <t>Bedarfszuweisungen vom Land</t>
  </si>
  <si>
    <t>6810, 6811</t>
  </si>
  <si>
    <t>820810, 820811</t>
  </si>
  <si>
    <t>Investitionszuweisungen vom Bund und Land</t>
  </si>
  <si>
    <t>782, 783</t>
  </si>
  <si>
    <t xml:space="preserve">Kameral </t>
  </si>
  <si>
    <t>Doppik</t>
  </si>
  <si>
    <t xml:space="preserve">Einnahmen des Verwaltungshaushalt
zusammen </t>
  </si>
  <si>
    <t>Allgemeine Umlagen von Gemeinden/Gv.</t>
  </si>
  <si>
    <t>Allgemeine Umlagen von Gemeinden (GV)</t>
  </si>
  <si>
    <t>812480
815480</t>
  </si>
  <si>
    <t>812481
815481</t>
  </si>
  <si>
    <t>-</t>
  </si>
  <si>
    <t>733, 746</t>
  </si>
  <si>
    <t>841, 843</t>
  </si>
  <si>
    <t>Allgemeine Umlagen vom Land</t>
  </si>
  <si>
    <t>071</t>
  </si>
  <si>
    <t>041, 051, 060, 061, 071, 091*, 092, 093, 160, 161, 170, 171, 19, 230, 231</t>
  </si>
  <si>
    <t>78523, 78533, 78543, 78553, 78593</t>
  </si>
  <si>
    <t>822, 82384</t>
  </si>
  <si>
    <t>Auszahlungen für Sach- und Dienstleistungen
Erstattungen für die Auszahlungen von Dritten aus laufender Verwaltungstätigkeit an privaten Bereich
Besondere Auszahlungen</t>
  </si>
  <si>
    <t>Personalauszahlungen, Versorgungsauszahlungen</t>
  </si>
  <si>
    <t>7341
7342</t>
  </si>
  <si>
    <t>360, 361</t>
  </si>
  <si>
    <t>751, 7522, 753, 755, 757</t>
  </si>
  <si>
    <t>78522, 78532, 78542, 7859</t>
  </si>
  <si>
    <t>682, 6831, 6832</t>
  </si>
  <si>
    <t>70, 71, 
761, 7623</t>
  </si>
  <si>
    <t>Kameral</t>
  </si>
  <si>
    <t>Zuordnungen für die Länder</t>
  </si>
  <si>
    <t>830, 831, 832421</t>
  </si>
  <si>
    <t>70, 71,
7411, 7421</t>
  </si>
  <si>
    <t>Formel</t>
  </si>
  <si>
    <r>
      <t>Leistungen des Bundes</t>
    </r>
    <r>
      <rPr>
        <i/>
        <sz val="10"/>
        <rFont val="Arial"/>
        <family val="2"/>
      </rPr>
      <t xml:space="preserve"> für </t>
    </r>
    <r>
      <rPr>
        <b/>
        <i/>
        <sz val="10"/>
        <rFont val="Arial"/>
        <family val="2"/>
      </rPr>
      <t xml:space="preserve">Arbeitslosengeld II 
</t>
    </r>
    <r>
      <rPr>
        <i/>
        <sz val="10"/>
        <rFont val="Arial"/>
        <family val="2"/>
      </rPr>
      <t>nach §§ 19 ff. SGB II (ohne Leistungen für Unterkunft und Heizung) (</t>
    </r>
    <r>
      <rPr>
        <i/>
        <sz val="10"/>
        <color indexed="10"/>
        <rFont val="Arial"/>
        <family val="2"/>
      </rPr>
      <t>nur Optionskommunen)</t>
    </r>
  </si>
  <si>
    <r>
      <t>Leistungen des Bundes</t>
    </r>
    <r>
      <rPr>
        <i/>
        <sz val="10"/>
        <rFont val="Arial"/>
        <family val="2"/>
      </rPr>
      <t xml:space="preserve"> für die </t>
    </r>
    <r>
      <rPr>
        <b/>
        <i/>
        <sz val="10"/>
        <rFont val="Arial"/>
        <family val="2"/>
      </rPr>
      <t>Eingliederung</t>
    </r>
    <r>
      <rPr>
        <i/>
        <sz val="10"/>
        <rFont val="Arial"/>
        <family val="2"/>
      </rPr>
      <t xml:space="preserve"> 
von Arbeitssuchenden nach § 16 Abs. 1, Abs. 2 Satz 2 
Nr. 5 u. 6, Abs. 3 und As. 4 SGB II (</t>
    </r>
    <r>
      <rPr>
        <i/>
        <sz val="10"/>
        <color indexed="10"/>
        <rFont val="Arial"/>
        <family val="2"/>
      </rPr>
      <t>nur Optionskommunen)</t>
    </r>
  </si>
  <si>
    <t>Auszahlungen für den Erwerb von Vorräten (nur Mecklenburg-Vorpommern, Rheinland-Pfalz, Thüringen)</t>
  </si>
  <si>
    <t>13,14,150,157</t>
  </si>
  <si>
    <t>Schlüsselzuweisungen vom Land</t>
  </si>
  <si>
    <t>Allgemeine Umlagen an Land</t>
  </si>
  <si>
    <t>darunter:</t>
  </si>
  <si>
    <t>(in einigen Bundesländern auch 690), 691-696, 73-79</t>
  </si>
  <si>
    <t>00-3
(Formel)</t>
  </si>
  <si>
    <t>83, 848</t>
  </si>
  <si>
    <t>81, 828</t>
  </si>
  <si>
    <t>70, 71, 761</t>
  </si>
  <si>
    <t>70,71, 751</t>
  </si>
  <si>
    <t>78512, 78522, 78532, 78542</t>
  </si>
  <si>
    <t>820, 822, 823</t>
  </si>
  <si>
    <t>Restliche Einzahlungen aus laufender Verwaltungstätigkeit</t>
  </si>
  <si>
    <t>Restliche Auszahlungen aus laufender Verwaltungstätigkeit</t>
  </si>
  <si>
    <t>Restliche Einzahlungen aus Investitionstätigkeit</t>
  </si>
  <si>
    <t>Restliche Auszahlungen aus Investitionstätigkeit</t>
  </si>
  <si>
    <t>Restliche Einnahmen des  Verwaltungshaushalts</t>
  </si>
  <si>
    <t>Restliche Einnahmen des Vermögenshaushalts</t>
  </si>
  <si>
    <t>Restliche Ausgaben des Verwaltungshaushalts</t>
  </si>
  <si>
    <t>Restliche Ausgaben des Vermögenshaushalts</t>
  </si>
  <si>
    <t>Gewinnanteile aus verbundenen/wirtschaftlichen Unternehmen und Beteiligungen</t>
  </si>
  <si>
    <t>Erstattungen v. Ausg. d. Verwaltungshaushalts vom Land (kameral)
Einzahlungen aus Kostenerstattungen, Kostenumlagen beim Land (doppik)</t>
  </si>
  <si>
    <t>Ein- und Auszahlungen</t>
  </si>
  <si>
    <t>Leistungsbeteiligung des Bundes nach § 28 SGB II Bildung und Teilhabe</t>
  </si>
  <si>
    <t>Bayern (BY)</t>
  </si>
  <si>
    <t>Baden-Württemberg 
(BW)</t>
  </si>
  <si>
    <t>Nordrhein-
Westfalen (NW)</t>
  </si>
  <si>
    <t>Hessen (HE)</t>
  </si>
  <si>
    <t>Niedersachsen 
(NI)</t>
  </si>
  <si>
    <t>Rheinland-Pfalz (RP)</t>
  </si>
  <si>
    <t>Saarland (SL)</t>
  </si>
  <si>
    <t>Schleswig-Holstein
 (SH)</t>
  </si>
  <si>
    <t>Brandenburg (BB)</t>
  </si>
  <si>
    <t>Mecklenburg-Vorpommern (MV)</t>
  </si>
  <si>
    <t>Sachsen (SN)</t>
  </si>
  <si>
    <t>Sachsen-Anhalt</t>
  </si>
  <si>
    <t>Thüringen (TH)</t>
  </si>
  <si>
    <t>Aufgabenbezogene Leistungsbeteiligung bei der Grundsicherung im Alter (Einzahlungen nach § 46a SGB XII)</t>
  </si>
  <si>
    <t>Einnahmen aus Verkauf, Mieten und Pachten, Sonst. Verwaltungs- und Betriebseinnahmen, Vermischte Einnahmen</t>
  </si>
  <si>
    <t>Zuweisungen des Landes aus dem Aufkommen an der Grunderwerbsteuer</t>
  </si>
  <si>
    <t>Schuldenaufnahme am Kreditmarkt und beim sonstigen öffentlichen Bereich</t>
  </si>
  <si>
    <t>974 bis 978 
zusammen</t>
  </si>
  <si>
    <t>Kreditaufnahmen für Investitionen vom Kreditmarkt beim sonstigen öffentlichen Bereich, beim Kreditmarkt</t>
  </si>
  <si>
    <t>Tilgung von Krediten für Investitionen vom Kreditmarkt an sonstigen öffentlichen Bereich, an Kreditmarkt</t>
  </si>
  <si>
    <t>826924 bis 826929</t>
  </si>
  <si>
    <t>846924 bis 846929</t>
  </si>
  <si>
    <t>6914 bis 6919</t>
  </si>
  <si>
    <t>7914 bis 7919</t>
  </si>
  <si>
    <t xml:space="preserve">7230 bis 7234
7310 bis 7314
7320 bis 7324
735, 737 
</t>
  </si>
  <si>
    <t xml:space="preserve">833450 bis 833454, 
834310 bis 834314,
83435,
834450 bis 834454, 
835310 bis 835313, 
835370 bis 835373
</t>
  </si>
  <si>
    <t>72, 7391, 7429, 743, 744, 7455 bis 7458, 748, 7592</t>
  </si>
  <si>
    <t>70 bis 76</t>
  </si>
  <si>
    <t>70 bis 77</t>
  </si>
  <si>
    <t>70 bis 7598</t>
  </si>
  <si>
    <t>70 bis 75</t>
  </si>
  <si>
    <t>682 bis 685</t>
  </si>
  <si>
    <t>6924 bis 6929</t>
  </si>
  <si>
    <t>7924 bis 7929</t>
  </si>
  <si>
    <t>7310 bis 7314, 
7320 bis 7324, 
7350 bis 7354, 
737
7450 bis 7454</t>
  </si>
  <si>
    <t>641 bis 646</t>
  </si>
  <si>
    <t>673 bis 678, 6791, 6799</t>
  </si>
  <si>
    <t>771 bis 778</t>
  </si>
  <si>
    <t>7250 bis 7254
7310 bis 7314,
7320 bis 7324,
734</t>
  </si>
  <si>
    <t>784, 78511, 78521, 78531, 78541, 7855 bis 7857</t>
  </si>
  <si>
    <t>7310 bis 7314, 
7320 bis 7324, 
7350 bis 7354, 
7370 bis 7374
7450 bis 7454</t>
  </si>
  <si>
    <t>60 bis 67</t>
  </si>
  <si>
    <t>60 bis 6698</t>
  </si>
  <si>
    <t>6184 bis 6189</t>
  </si>
  <si>
    <t>682 bis 687</t>
  </si>
  <si>
    <t xml:space="preserve">784 (ohne 7842), 7851, 78521, 78531, 78541, 7855 bis 7857, </t>
  </si>
  <si>
    <t>840 bis 844</t>
  </si>
  <si>
    <t>Leistungen des Landes aus der Umsetzung des 4. Gesetzes für moderne Dienstleistungen am Arbeitsmarkt</t>
  </si>
  <si>
    <t>Leistungen des Landes aus dem Ausgleich von Sonderlasten aus der Zusammenführung von Arbeitslosen- und Sozialhilfe</t>
  </si>
  <si>
    <t>684 bis 686, 689</t>
  </si>
  <si>
    <t>Privatrechtliche Leistungsentgelte (ohne Kostenerstattungen /-umlagen)</t>
  </si>
  <si>
    <r>
      <t>Z</t>
    </r>
    <r>
      <rPr>
        <b/>
        <sz val="12"/>
        <rFont val="Arial"/>
        <family val="2"/>
      </rPr>
      <t>ahlungen an öffentlichen Bereich</t>
    </r>
    <r>
      <rPr>
        <sz val="12"/>
        <rFont val="Arial"/>
        <family val="2"/>
      </rPr>
      <t xml:space="preserve">
- Zuweisungen und Zuschüsse für laufende Zwecke
- Schuldendiensthilfen
- Allgemeine Zuweisungen
- Allgemeine Umlagen
- Erstattungen für Auszahlungen an Dritte auf lfd. Verwaltungstätigkeit</t>
    </r>
  </si>
  <si>
    <t>Einzahlung aus Veräußerungen</t>
  </si>
  <si>
    <t>7821, 7822, 7823, 
7826, 7827</t>
  </si>
  <si>
    <t>Bei Erledigung durch eine Arbeitsgemeinschaft oder andere ausgelagerte Einrichtungen</t>
  </si>
  <si>
    <t>dar.:</t>
  </si>
  <si>
    <t xml:space="preserve">Ausgaben des Verwaltungshaushalts </t>
  </si>
  <si>
    <t>Ausgleichsleistungen vom Bund</t>
  </si>
  <si>
    <t>62341
62441
64241</t>
  </si>
  <si>
    <t>62342
62442
64242</t>
  </si>
  <si>
    <t>60 bis 66</t>
  </si>
  <si>
    <t>74159, 7419, 75941, 7599</t>
  </si>
  <si>
    <t xml:space="preserve"> 6051, 6052, 6111, 6121, 6130, 6131, 6140, 6141, 6191, 6192, 6193, 6230, 6231, 6480, 6481</t>
  </si>
  <si>
    <t>6051, 6052, 6053, 6111, 6121, 6130, 6131, 6140, 6141, 6191, 6192, 6193, 6230, 6231, 6480, 6481</t>
  </si>
  <si>
    <t>832 (ohne 832421) 83327, 
833455 bis 833458, 
834455 bis 834458
83724, 83744</t>
  </si>
  <si>
    <t>62612</t>
  </si>
  <si>
    <t>812480, 812481, 814181, 815051, 815052,  815191, 815192, 815193, 815480, 815481, 81611, 81612, 816130, 816131, 816140, 816141, 816230, 816231</t>
  </si>
  <si>
    <t>8104, 8134</t>
  </si>
  <si>
    <t>83333, 83346</t>
  </si>
  <si>
    <t>835341, 835342</t>
  </si>
  <si>
    <t>685, 686, 688, 689</t>
  </si>
  <si>
    <t>7331, 7332</t>
  </si>
  <si>
    <t>Leistungsbeteiligung des Bundes nach § 28 SGB II für Bildung und Teilhabe</t>
  </si>
  <si>
    <t>Aufgabenbezogene Leistungsbeteiligungen vom Land für Unterkunft und Heizung</t>
  </si>
  <si>
    <r>
      <t xml:space="preserve">Aufgabenbezogene Leistungsbeteiligungen  bei ALG II (ohne U. u. H.) - </t>
    </r>
    <r>
      <rPr>
        <sz val="9"/>
        <color indexed="10"/>
        <rFont val="Arial"/>
        <family val="2"/>
      </rPr>
      <t>Optionsgemeinden</t>
    </r>
    <r>
      <rPr>
        <sz val="9"/>
        <rFont val="Arial"/>
        <family val="2"/>
      </rPr>
      <t xml:space="preserve"> -</t>
    </r>
  </si>
  <si>
    <t xml:space="preserve"> 68141, 68142,  681641, 681642, 681741, 681742</t>
  </si>
  <si>
    <t>7921 bis 7923, 
79240, 79245 bis 7929</t>
  </si>
  <si>
    <t>6921 bis 6923, 
69240, 69245 bis 6929</t>
  </si>
  <si>
    <t>7921 bis 7923
79240, 79245 bis 7929</t>
  </si>
  <si>
    <t>6921 bis 6923,
69240, 69245 bis 6929</t>
  </si>
  <si>
    <r>
      <rPr>
        <b/>
        <sz val="12"/>
        <rFont val="Arial"/>
        <family val="2"/>
      </rPr>
      <t xml:space="preserve">Zahlungen von Bund und Land </t>
    </r>
    <r>
      <rPr>
        <b/>
        <sz val="10"/>
        <rFont val="Arial"/>
        <family val="2"/>
      </rPr>
      <t>( s. auch Arbeitsblatt "Rechenhilfe")</t>
    </r>
    <r>
      <rPr>
        <sz val="12"/>
        <rFont val="Arial"/>
        <family val="2"/>
      </rPr>
      <t xml:space="preserve">
</t>
    </r>
    <r>
      <rPr>
        <sz val="10"/>
        <rFont val="Arial"/>
        <family val="2"/>
      </rPr>
      <t>(Das Arbeitsblatt Rechenhilfe kann genutzt werden, sonst bitte Formel mit Betrag überschreiben.)</t>
    </r>
  </si>
  <si>
    <t>6051, 6052, 6054, 6111, 6121, 6131, 6132, 61441, 61442, 6161, 61841, 61842, 62341, 62342, 62441, 62442, 6261, 6262, 6263, 62741, 62742, 64241, 64242</t>
  </si>
  <si>
    <t>621, 622, 624</t>
  </si>
  <si>
    <t>8103, 8113, 8133, 81436</t>
  </si>
  <si>
    <t>721 bis 7253, 72540, 72545 bis 72548, 7255, 7259, 729, 745, 75429, 7543, 
75619, 75629, 75639, 75649, 
7584, 762 bis 769 (ohne 7623), 779 (ohne 7793)</t>
  </si>
  <si>
    <t>721 bis 723, 7255 bis 7258, 729, 752 bis 759</t>
  </si>
  <si>
    <t>72, 7391, 7429, 743, 744, 7455 bis 7458, 748, 7491, 7592</t>
  </si>
  <si>
    <t>72541 bis 72544, 72549, 
74141 bis 74144, 74149, 
74241 bis 74244, 74249, 
7441 bis 7443, 
7461 bis 7464, 7469, 
752141 bis 752144, 752149,
75441 bis 75444, 75449,
75641 bis 75644, 75649,
75841 bis 75844, 75849,
75941 bis 75944, 75949</t>
  </si>
  <si>
    <t>7441 (ohne 74411 FDE)</t>
  </si>
  <si>
    <t>7431, 74411 (FDE)</t>
  </si>
  <si>
    <t xml:space="preserve"> 68141, 68142, 681661, 681662, 683312, 683313, 683322, 683323</t>
  </si>
  <si>
    <r>
      <rPr>
        <b/>
        <sz val="12"/>
        <rFont val="Arial"/>
        <family val="2"/>
      </rPr>
      <t>Sozialtransferauszahlungen und aufgabenbezogene Leistungsbeteiligungen einschl. Leistungen für Bildung und Teilhabe</t>
    </r>
    <r>
      <rPr>
        <b/>
        <sz val="10"/>
        <rFont val="Arial"/>
        <family val="2"/>
      </rPr>
      <t xml:space="preserve"> </t>
    </r>
    <r>
      <rPr>
        <sz val="10"/>
        <rFont val="Arial"/>
        <family val="2"/>
      </rPr>
      <t>(aus Produktgruppe 3 "Soziales und Jugend) (einschl. Option)</t>
    </r>
  </si>
  <si>
    <r>
      <t xml:space="preserve">Zuweisungen von Bund und Land  </t>
    </r>
    <r>
      <rPr>
        <b/>
        <sz val="10"/>
        <color rgb="FFFF0000"/>
        <rFont val="Arial"/>
        <family val="2"/>
      </rPr>
      <t>(einschl. Option)</t>
    </r>
    <r>
      <rPr>
        <b/>
        <sz val="10"/>
        <rFont val="Arial"/>
        <family val="2"/>
      </rPr>
      <t xml:space="preserve">
(Das Arbeitsblatt Rechenhilfe kann genutzt werden, sonst bitte Formel mit Betrag überschreiben)
</t>
    </r>
    <r>
      <rPr>
        <sz val="10"/>
        <rFont val="Arial"/>
        <family val="2"/>
      </rPr>
      <t>(*091= auch Ausgleichsleistungen nach dem Familienleistungsausgleich soweit diese in einigen Ländern unter 011 verbucht sind. )</t>
    </r>
  </si>
  <si>
    <r>
      <t xml:space="preserve">Einnahmen des Vermögenshaushalts 
</t>
    </r>
    <r>
      <rPr>
        <b/>
        <sz val="10"/>
        <color rgb="FFFF0000"/>
        <rFont val="Arial"/>
        <family val="2"/>
      </rPr>
      <t>(ohne Kredite)</t>
    </r>
  </si>
  <si>
    <r>
      <t xml:space="preserve">Einnahmen insgesamt 
</t>
    </r>
    <r>
      <rPr>
        <b/>
        <sz val="10"/>
        <color rgb="FFFF0000"/>
        <rFont val="Arial"/>
        <family val="2"/>
      </rPr>
      <t>(ohne Kredite)</t>
    </r>
  </si>
  <si>
    <r>
      <t xml:space="preserve">Soziale Leistungen </t>
    </r>
    <r>
      <rPr>
        <sz val="10"/>
        <rFont val="Arial"/>
        <family val="2"/>
      </rPr>
      <t xml:space="preserve">einschl. Zahlungen an Arbeitsgemeinschaften zur Erfüllung von Hartz IV und einschl. Bildung und Teilhabe </t>
    </r>
    <r>
      <rPr>
        <sz val="10"/>
        <color indexed="10"/>
        <rFont val="Arial"/>
        <family val="2"/>
      </rPr>
      <t>(einschl. Option)</t>
    </r>
  </si>
  <si>
    <r>
      <t>darunter: Arbeitslosengeld II</t>
    </r>
    <r>
      <rPr>
        <sz val="10"/>
        <rFont val="Arial"/>
        <family val="2"/>
      </rPr>
      <t xml:space="preserve"> nach §§ 19 ff SGB II (o</t>
    </r>
    <r>
      <rPr>
        <i/>
        <sz val="10"/>
        <rFont val="Arial"/>
        <family val="2"/>
      </rPr>
      <t xml:space="preserve">hne Leistungen für Unterkunft und Heizung) </t>
    </r>
    <r>
      <rPr>
        <i/>
        <sz val="10"/>
        <color indexed="10"/>
        <rFont val="Arial"/>
        <family val="2"/>
      </rPr>
      <t>(nur Optionskommunen)</t>
    </r>
  </si>
  <si>
    <r>
      <t>darunter: Leistungen</t>
    </r>
    <r>
      <rPr>
        <i/>
        <sz val="10"/>
        <rFont val="Arial"/>
        <family val="2"/>
      </rPr>
      <t xml:space="preserve"> zur </t>
    </r>
    <r>
      <rPr>
        <b/>
        <i/>
        <sz val="10"/>
        <rFont val="Arial"/>
        <family val="2"/>
      </rPr>
      <t>Eingliederung</t>
    </r>
    <r>
      <rPr>
        <i/>
        <sz val="10"/>
        <rFont val="Arial"/>
        <family val="2"/>
      </rPr>
      <t xml:space="preserve"> von Arbeitssuchenden nach</t>
    </r>
    <r>
      <rPr>
        <b/>
        <i/>
        <sz val="10"/>
        <rFont val="Arial"/>
        <family val="2"/>
      </rPr>
      <t xml:space="preserve"> § 16 Abs 1., Abs. 2 Satz 2 Nr. 5 und 6, Abs. 3 und Abs. 4 SBG II </t>
    </r>
    <r>
      <rPr>
        <i/>
        <sz val="10"/>
        <color indexed="10"/>
        <rFont val="Arial"/>
        <family val="2"/>
      </rPr>
      <t>(nur Optionskommunen)</t>
    </r>
  </si>
  <si>
    <r>
      <t>Leistungsbeteilung bei der Eingliederung von Arbeits-
suchenden</t>
    </r>
    <r>
      <rPr>
        <i/>
        <sz val="10"/>
        <rFont val="Arial"/>
        <family val="2"/>
      </rPr>
      <t xml:space="preserve"> nach § 16 Abs 1., Abs. 2 Satz 2 Nr. 5 und 6, 
Abs. 3 und Abs. 4 SBG II </t>
    </r>
    <r>
      <rPr>
        <i/>
        <sz val="10"/>
        <color indexed="10"/>
        <rFont val="Arial"/>
        <family val="2"/>
      </rPr>
      <t>(nur Optionskommunen)</t>
    </r>
  </si>
  <si>
    <r>
      <t xml:space="preserve">Ausgaben des Vermögenshaushalts
</t>
    </r>
    <r>
      <rPr>
        <b/>
        <sz val="10"/>
        <color rgb="FFFF0000"/>
        <rFont val="Arial"/>
        <family val="2"/>
      </rPr>
      <t>(ohne Kredite)</t>
    </r>
  </si>
  <si>
    <r>
      <t xml:space="preserve">Ausgaben insgesamt
</t>
    </r>
    <r>
      <rPr>
        <b/>
        <sz val="10"/>
        <color rgb="FFFF0000"/>
        <rFont val="Arial"/>
        <family val="2"/>
      </rPr>
      <t>(ohne Kredite)</t>
    </r>
  </si>
  <si>
    <r>
      <t xml:space="preserve">Steuern </t>
    </r>
    <r>
      <rPr>
        <b/>
        <sz val="12"/>
        <color theme="1"/>
        <rFont val="Arial"/>
        <family val="2"/>
      </rPr>
      <t>insgesamt</t>
    </r>
    <r>
      <rPr>
        <b/>
        <sz val="12"/>
        <color rgb="FFFF0000"/>
        <rFont val="Arial"/>
        <family val="2"/>
      </rPr>
      <t xml:space="preserve"> (ohne Ausgleichsleistungen)</t>
    </r>
  </si>
  <si>
    <r>
      <t>Leistungen zur Eingliederung von Arbeitssuchenden</t>
    </r>
    <r>
      <rPr>
        <b/>
        <sz val="12"/>
        <rFont val="Arial"/>
        <family val="2"/>
      </rPr>
      <t xml:space="preserve"> </t>
    </r>
    <r>
      <rPr>
        <i/>
        <sz val="10"/>
        <rFont val="Arial"/>
        <family val="2"/>
      </rPr>
      <t xml:space="preserve">nach § 16 SBG II </t>
    </r>
    <r>
      <rPr>
        <i/>
        <sz val="11"/>
        <color rgb="FFFF0000"/>
        <rFont val="Arial"/>
        <family val="2"/>
      </rPr>
      <t>(nur Optionskommunen)</t>
    </r>
  </si>
  <si>
    <r>
      <t xml:space="preserve">Leistungsbeteiligung bei der </t>
    </r>
    <r>
      <rPr>
        <i/>
        <sz val="12"/>
        <rFont val="Arial"/>
        <family val="2"/>
      </rPr>
      <t>Eingliederung von Arbeitssuchenden</t>
    </r>
    <r>
      <rPr>
        <i/>
        <sz val="10"/>
        <rFont val="Arial"/>
        <family val="2"/>
      </rPr>
      <t xml:space="preserve"> nach § 16 SBG II</t>
    </r>
    <r>
      <rPr>
        <i/>
        <sz val="10"/>
        <color rgb="FFFF0000"/>
        <rFont val="Arial"/>
        <family val="2"/>
      </rPr>
      <t xml:space="preserve"> </t>
    </r>
    <r>
      <rPr>
        <i/>
        <sz val="11"/>
        <color rgb="FFFF0000"/>
        <rFont val="Arial"/>
        <family val="2"/>
      </rPr>
      <t>(nur Optionskommunen)</t>
    </r>
  </si>
  <si>
    <t>Einnahmen und Ausgaben</t>
  </si>
  <si>
    <t xml:space="preserve">in Tsd. € (ohne Kommastelle !) </t>
  </si>
  <si>
    <t>Angaben gem. Finanzrechnung/-plan in Tsd. € (ohne Kommastelle)</t>
  </si>
  <si>
    <t>Angaben gem. Gruppierungsübersicht/Finanzplanung in Tsd. €
 (ohne Kommastelle)</t>
  </si>
  <si>
    <t>6191+ Produkt 3125</t>
  </si>
  <si>
    <t>6191+ Produkt 3121</t>
  </si>
  <si>
    <t>(6191+Produkt 31.20.04) oder L 192</t>
  </si>
  <si>
    <t>(6191+ Produkt 31.20.05) oder L 193</t>
  </si>
  <si>
    <t>6191+ Produkt 3124</t>
  </si>
  <si>
    <t>(6191 + Produkt 3121)</t>
  </si>
  <si>
    <t>(6191 + Produkt 3124)</t>
  </si>
  <si>
    <t>(6191 + Produkt 3125)</t>
  </si>
  <si>
    <t>6191 + Produkt 3126</t>
  </si>
  <si>
    <t>6052, 6111, 6121, 6130, 6131, 6140, 6141, (6191+3121), (6191+3124), (6191+3125), (6191+3126), (6191+347),  6230, 6231, 6480, 6481</t>
  </si>
  <si>
    <t>in Tsd. Euro</t>
  </si>
  <si>
    <r>
      <t xml:space="preserve">Einzahlungen aus Investitionstätigkeit 
</t>
    </r>
    <r>
      <rPr>
        <b/>
        <sz val="12"/>
        <color rgb="FFFF0000"/>
        <rFont val="Arial"/>
        <family val="2"/>
      </rPr>
      <t>(ohne Kredite)</t>
    </r>
  </si>
  <si>
    <r>
      <t xml:space="preserve">Einzahlungen aus der Finanzierungstätigkeit:
</t>
    </r>
    <r>
      <rPr>
        <b/>
        <sz val="12"/>
        <color rgb="FFFF0000"/>
        <rFont val="Arial"/>
        <family val="2"/>
      </rPr>
      <t>(ohne Liquiditätskredite)</t>
    </r>
  </si>
  <si>
    <r>
      <t xml:space="preserve">Auszahlungen aus der Finanzierungstätigkeit:
</t>
    </r>
    <r>
      <rPr>
        <b/>
        <sz val="12"/>
        <color rgb="FFFF0000"/>
        <rFont val="Arial"/>
        <family val="2"/>
      </rPr>
      <t>(ohne Liquiditätskredite)</t>
    </r>
  </si>
  <si>
    <r>
      <t xml:space="preserve">Auszahlungen aus Investitionstätigkeit 
</t>
    </r>
    <r>
      <rPr>
        <b/>
        <sz val="12"/>
        <color rgb="FFFF0000"/>
        <rFont val="Arial"/>
        <family val="2"/>
      </rPr>
      <t>(ohne Kredite)</t>
    </r>
  </si>
  <si>
    <t>Telefon (mit Vorwahl u. Nebenstelle):</t>
  </si>
  <si>
    <t>6051, 6052, 6053, 6111, 6121, 6130, 6131, 6140, 6141, 6181, 6191, 6192, 6193, 6230, 6231, 6480, 6481</t>
  </si>
  <si>
    <t>721 bis 724, 7251 bis 7253, 72540, 72545 bis 72547, 7255, 7259, 729, 745, 752140, 75211 bis 75213, 752146, 752147, 75215, 75219, 7541 bis 7543, 75440, 75446, 75447, 7545, 7549, 7561 bis 7563, 75640, 75646, 75647, 7565, 7569, 7581 bis 7583, 75840, 75846, 75847, 7585, 7589, 762 bis 765, 7662 bis 7664, 767, 768, 7691 bis 7694, 7791, 7792</t>
  </si>
  <si>
    <t>6051, 6052, 6111, 6121, 6130, 6131, 6140, 6141, 6181, 6230, 6231, 6480, 6481, 6491, 6492, 6493, 6496</t>
  </si>
  <si>
    <t>(62613+31211)</t>
  </si>
  <si>
    <t>(6191+3124)</t>
  </si>
  <si>
    <t>(6191+3125)</t>
  </si>
  <si>
    <t>(62612+31221)</t>
  </si>
  <si>
    <t>(7331+31.20.05) oder L 787</t>
  </si>
  <si>
    <t>(7515+31211)</t>
  </si>
  <si>
    <t>(7339+3124)</t>
  </si>
  <si>
    <t>(7339+3125)</t>
  </si>
  <si>
    <t>(7513+31221)</t>
  </si>
  <si>
    <t>(7461+3124)</t>
  </si>
  <si>
    <t>(7461+3125)</t>
  </si>
  <si>
    <t>(6191+31.20.04)
oder L 192</t>
  </si>
  <si>
    <t>(6191+31.20.05)
oder L 193</t>
  </si>
  <si>
    <t>(7331+31.20.04) oder L 786</t>
  </si>
  <si>
    <t>751, 752, 753, 755, 757</t>
  </si>
  <si>
    <t>641-646</t>
  </si>
  <si>
    <t>7841, 7843, 7851, 78521, 78522, 78531, 78532, 78542, 78551, 78552, 78559, 7856, 7857, 78591, 78592</t>
  </si>
  <si>
    <t>605, 6111, 6121, 6131, 6132, 61441, 61442, 6171, 6172, 61841, 61842, 62311, 62321, 62411, 62421, 6261, 6262, 6263, 62711, 62720, 64241, 64242</t>
  </si>
  <si>
    <t>782, 7831, 7832</t>
  </si>
  <si>
    <t>61442, 6172, 62711, 62720</t>
  </si>
  <si>
    <t xml:space="preserve">846 
</t>
  </si>
  <si>
    <t>72, 7391, 7429, 743, 744, 7455 bis 7458, 748, 7491, 7593</t>
  </si>
  <si>
    <t>72, 7391, 7429, 743, 744, 7455 bis 7458, 748, 7491, 7592, 7599</t>
  </si>
  <si>
    <t xml:space="preserve">72 (ohne 7230 bis 7234), 7399, 7412, 7422 bis 7429, 743, 744, 748, 749
</t>
  </si>
  <si>
    <t>7310 bis 7314, 
7320 bis 7324, 
7350 bis 7354, 
7370 bis 7374,
7450 bis 7454</t>
  </si>
  <si>
    <t>69 
(ohne 693)</t>
  </si>
  <si>
    <t>79 
(ohne 793)</t>
  </si>
  <si>
    <t>721 bis 724, 7251 bis 7253, 72540, 72545 bis 72548, 7255, 7259, 729, 745, 7543, 75619, 75629, 75639, 75649, 7584, 7588, 7589, 762 bis 764, 766 bis 769, 7791, 7792</t>
  </si>
  <si>
    <t>74140, 74145, 74147, 74159, 7419, 75941, 75946, 75947, 7599</t>
  </si>
  <si>
    <t>72541 bis 72544, 72549, 
74141 bis 74144, 74149, 
74241 bis 74244, 74249, 
744, 746, 
7541, 7542, 756 (ohne 75619, 75629, 75639, 75649) 758 (ohne 7584, 7588, 7589), 75942 bis 75945, 75949</t>
  </si>
  <si>
    <t>69
(ohne 692)</t>
  </si>
  <si>
    <t>69
(ohne 694 und 695)</t>
  </si>
  <si>
    <t>69
(ohne 693)</t>
  </si>
  <si>
    <t>69
(ohne 693, 694 und 695)</t>
  </si>
  <si>
    <t>79
(ohne 792)</t>
  </si>
  <si>
    <t>79 (ohne 793)</t>
  </si>
  <si>
    <t>79
(ohne 794 und 795)</t>
  </si>
  <si>
    <t>79
(ohne 793, 794 und 795)</t>
  </si>
  <si>
    <t>691, 692, 697</t>
  </si>
  <si>
    <t>791, 792, 797</t>
  </si>
  <si>
    <t>6480 
einschl. 64801</t>
  </si>
  <si>
    <t>6481 
einschl. 64811</t>
  </si>
  <si>
    <t>091*
(0611 BY)</t>
  </si>
  <si>
    <t>Sabine Czilwik, Tel.: 0221/3771-240 oder  sabine.czilwik@staedtetag.de</t>
  </si>
  <si>
    <t>611</t>
  </si>
  <si>
    <t>74140, 74159, 7419, 75940, 75959, 7599</t>
  </si>
  <si>
    <r>
      <t>Einzahlungen aus der Veräußerung von Vermögensgegenständen des Anlage- und Umlaufvermögens</t>
    </r>
    <r>
      <rPr>
        <b/>
        <sz val="12"/>
        <rFont val="Arial"/>
        <family val="2"/>
      </rPr>
      <t xml:space="preserve"> (nur Rheinland-Pfalz)</t>
    </r>
  </si>
  <si>
    <t xml:space="preserve">Ausgleichsleistungen für Zweckabgaben nach $ 6b Bundeskindergeldgesetz </t>
  </si>
  <si>
    <t>Erstattungen v. Ausgaben des Verwaltungshaushalts von Bund (kameral)
Einzahlungen aus Kostenerstattungen, Kostenumlagen beim Bund (doppik)</t>
  </si>
  <si>
    <t>6191 + Produkt 347</t>
  </si>
  <si>
    <t>Zuweisung v. Land n.d.Familienleistungsausgleich</t>
  </si>
  <si>
    <t>Zuweisung v. Land n.d.Familienleistungsausgleich
(*091= auch Ausgleichsleistungen nach dem Familienleistungsausgleich soweit diese in einigen Ländern unter 011 verbucht sind. )</t>
  </si>
  <si>
    <r>
      <t xml:space="preserve">Sonstige Allgemeine Zuweisungen  vom Land 
(ohne </t>
    </r>
    <r>
      <rPr>
        <b/>
        <sz val="9"/>
        <rFont val="Arial"/>
        <family val="2"/>
      </rPr>
      <t>kamerale</t>
    </r>
    <r>
      <rPr>
        <sz val="9"/>
        <rFont val="Arial"/>
        <family val="2"/>
      </rPr>
      <t xml:space="preserve"> Gruppierung 0610 und 0611)</t>
    </r>
  </si>
  <si>
    <t>(6191+Produkt 31.20.06)</t>
  </si>
  <si>
    <t>6051, 6052, 6053, 611, 612, 6130, 6131, 6181, 6140, 6141, (6191+3121), (6191+3124), (6191+3125), 6230, 6231, 6480, 6481</t>
  </si>
  <si>
    <t xml:space="preserve"> 6051, 6052, 6053, 611, 6121, 6130, 6131,  6140, 6141, 6181, 6191, 6192, 6193, 6230, 6231, 6480, 6481</t>
  </si>
  <si>
    <t>621, 622, 6243, 6244</t>
  </si>
  <si>
    <t>7310 bis 7314, 
7320 bis 7324,
7350 bis 7354, 
7370 bis 7374
7450 bis 7454</t>
  </si>
  <si>
    <t>641 bis 646, 6592</t>
  </si>
  <si>
    <t>ohne Umschuldungen</t>
  </si>
  <si>
    <t>Gewerbesteuer-Kompensationszahlung</t>
  </si>
  <si>
    <r>
      <t xml:space="preserve">Zuweisungen von </t>
    </r>
    <r>
      <rPr>
        <b/>
        <sz val="14"/>
        <color rgb="FFFF0000"/>
        <rFont val="Arial"/>
        <family val="2"/>
      </rPr>
      <t>Bund und Land</t>
    </r>
  </si>
  <si>
    <r>
      <t xml:space="preserve">718
</t>
    </r>
    <r>
      <rPr>
        <sz val="10"/>
        <color rgb="FFFF0000"/>
        <rFont val="Arial"/>
        <family val="2"/>
      </rPr>
      <t>70</t>
    </r>
  </si>
  <si>
    <r>
      <t xml:space="preserve">Zuweisungen und Zuschüsse für laufende Zwecke an übrige Bereiche </t>
    </r>
    <r>
      <rPr>
        <b/>
        <sz val="10"/>
        <rFont val="Arial"/>
        <family val="2"/>
      </rPr>
      <t>und</t>
    </r>
    <r>
      <rPr>
        <sz val="10"/>
        <rFont val="Arial"/>
        <family val="2"/>
      </rPr>
      <t xml:space="preserve">
</t>
    </r>
    <r>
      <rPr>
        <sz val="10"/>
        <color rgb="FFFF0000"/>
        <rFont val="Arial"/>
        <family val="2"/>
      </rPr>
      <t>Zuschüsse für lfd. Zwecke an soziale oder ähnliche Einrichtungen (Bayern)</t>
    </r>
  </si>
  <si>
    <t>Ersatzleistungen des Landes bei Steuerausfällen bei der Gewerbesteuer</t>
  </si>
  <si>
    <t>Ersatzleistungen des Landes bei Steuerausfällen beim Gemeindeanteil an der Einkommensteuer</t>
  </si>
  <si>
    <t>Ersatzleistungen für Steuerausfälle bei der Gewerbesteuer</t>
  </si>
  <si>
    <t>Ersatzleistungen für Steuerausfälle beim Gemeindeanteil an der Einkommensteuer</t>
  </si>
  <si>
    <t>64241
62451
62461</t>
  </si>
  <si>
    <t>(6191(1)+ Produkt 31.20.01) oder L 191</t>
  </si>
  <si>
    <r>
      <t xml:space="preserve">Aufgabenbezogene Leistungsbeteiligungen  bei ALG II (ohne U. u. H.) - </t>
    </r>
    <r>
      <rPr>
        <sz val="9"/>
        <color indexed="10"/>
        <rFont val="Arial"/>
        <family val="2"/>
      </rPr>
      <t>nur</t>
    </r>
    <r>
      <rPr>
        <sz val="9"/>
        <rFont val="Arial"/>
        <family val="2"/>
      </rPr>
      <t xml:space="preserve"> </t>
    </r>
    <r>
      <rPr>
        <sz val="9"/>
        <color indexed="10"/>
        <rFont val="Arial"/>
        <family val="2"/>
      </rPr>
      <t>Optionskommunen</t>
    </r>
    <r>
      <rPr>
        <sz val="9"/>
        <rFont val="Arial"/>
        <family val="2"/>
      </rPr>
      <t xml:space="preserve"> -</t>
    </r>
  </si>
  <si>
    <r>
      <t xml:space="preserve">Aufgabenbezogene Leistungsbeteiligungen  bei Einglied. von Arbeitsuchenden - </t>
    </r>
    <r>
      <rPr>
        <sz val="9"/>
        <color indexed="10"/>
        <rFont val="Arial"/>
        <family val="2"/>
      </rPr>
      <t>nur</t>
    </r>
    <r>
      <rPr>
        <sz val="9"/>
        <rFont val="Arial"/>
        <family val="2"/>
      </rPr>
      <t xml:space="preserve"> </t>
    </r>
    <r>
      <rPr>
        <sz val="9"/>
        <color indexed="10"/>
        <rFont val="Arial"/>
        <family val="2"/>
      </rPr>
      <t>Optionskommunen</t>
    </r>
    <r>
      <rPr>
        <sz val="9"/>
        <rFont val="Arial"/>
        <family val="2"/>
      </rPr>
      <t xml:space="preserve"> -</t>
    </r>
  </si>
  <si>
    <r>
      <t xml:space="preserve">Aufgabenbezogene Leistungsbeteiligungen bei Einglied. von Arbeitsuchenden - </t>
    </r>
    <r>
      <rPr>
        <sz val="9"/>
        <color indexed="10"/>
        <rFont val="Arial"/>
        <family val="2"/>
      </rPr>
      <t>Optionsgemeinden</t>
    </r>
    <r>
      <rPr>
        <sz val="9"/>
        <rFont val="Arial"/>
        <family val="2"/>
      </rPr>
      <t xml:space="preserve"> -</t>
    </r>
  </si>
  <si>
    <t>79
(ohne 793)</t>
  </si>
  <si>
    <t>Eine Kombination von Finanzkonto und Produktkonto wird durch Klammer und Plus-Zeichen gekennzeichnet. Hinter einem Plus steht immer ein Produktkonto.</t>
  </si>
  <si>
    <r>
      <t>Leistungsbeteiligung beim Arbeitslosengeld II</t>
    </r>
    <r>
      <rPr>
        <i/>
        <sz val="10"/>
        <rFont val="Arial"/>
        <family val="2"/>
      </rPr>
      <t xml:space="preserve"> </t>
    </r>
    <r>
      <rPr>
        <sz val="10"/>
        <rFont val="Arial"/>
        <family val="2"/>
      </rPr>
      <t xml:space="preserve">nach
§ 19 ff SGB II </t>
    </r>
    <r>
      <rPr>
        <i/>
        <sz val="10"/>
        <rFont val="Arial"/>
        <family val="2"/>
      </rPr>
      <t xml:space="preserve">(Ohne Leistungen für Unterkunft und Heizung) </t>
    </r>
    <r>
      <rPr>
        <i/>
        <sz val="10"/>
        <color indexed="10"/>
        <rFont val="Arial"/>
        <family val="2"/>
      </rPr>
      <t>(nur Optionskommunen)</t>
    </r>
  </si>
  <si>
    <t>Schuldentilgung an Kreditmarkt und an sonstigen öffentlichen Bereich</t>
  </si>
  <si>
    <t xml:space="preserve">Ersatzleistungen für Ausgaben bei der KdU </t>
  </si>
  <si>
    <t>Auszahlungen für den Erwerb von Grundstücken und Gebäuden und Auszahlungen von beweglichen Sachen des Anlagevermögens</t>
  </si>
  <si>
    <r>
      <t xml:space="preserve">Falls noch weitere Konten zu Zuweisungen von Bund und Land in Ihrer Kommune bestehen, bitten wir um kurze Mitteilung </t>
    </r>
    <r>
      <rPr>
        <sz val="9"/>
        <color rgb="FFFF0000"/>
        <rFont val="Arial"/>
        <family val="2"/>
      </rPr>
      <t>per Mail</t>
    </r>
    <r>
      <rPr>
        <sz val="9"/>
        <rFont val="Arial"/>
        <family val="2"/>
      </rPr>
      <t xml:space="preserve"> an uns.</t>
    </r>
  </si>
  <si>
    <t>6051, 6052, 6053, 6111, 6121, 6130, 6131, 6140, 6141, 6151, 6181, (6191(1)+31.20.01), 
(6191+31.20.04), 
(6191+31.20.05), 
(6191 + 31.20.06), 
6230, 6231, (6480 einschl. 64801), (6481 einschl. 64811)</t>
  </si>
  <si>
    <t>6051, 6111, 6121, 6130, 6131, 6140, 6141, 6151, 6152, 6153, 6181, 6182, 6191, 6260, 6261, 6420, 6421</t>
  </si>
  <si>
    <t xml:space="preserve">6051, 6052, 6053, 6054, 6111, 6121, 6130, 6131, 6140, 6141, 6191, 6192, 6193, 6230, 6231, 6480, 6481 </t>
  </si>
  <si>
    <t>684 bis 686, 6884</t>
  </si>
  <si>
    <t>Zuweisungen und Zuschüsse für laufende Zwecke an übrigen Bereich
Zuschüsse für lfd. Zwecke an soziale oder ähnliche Einrichtungen (Bayern)</t>
  </si>
  <si>
    <t>7318
7301</t>
  </si>
  <si>
    <t>Planung 2026</t>
  </si>
  <si>
    <r>
      <t xml:space="preserve">091*
</t>
    </r>
    <r>
      <rPr>
        <sz val="9"/>
        <color rgb="FF0070C0"/>
        <rFont val="Arial"/>
        <family val="2"/>
      </rPr>
      <t>(0611 BY)</t>
    </r>
  </si>
  <si>
    <t>Bundeskontenplan</t>
  </si>
  <si>
    <r>
      <t xml:space="preserve">Leistungen des Bundes für die Eingliederung von Arbeitssuchenden </t>
    </r>
    <r>
      <rPr>
        <sz val="11"/>
        <rFont val="Arial"/>
        <family val="2"/>
      </rPr>
      <t>nach § 16 SGB II.</t>
    </r>
    <r>
      <rPr>
        <b/>
        <sz val="11"/>
        <rFont val="Arial"/>
        <family val="2"/>
      </rPr>
      <t xml:space="preserve"> </t>
    </r>
    <r>
      <rPr>
        <i/>
        <sz val="10"/>
        <rFont val="Arial"/>
        <family val="2"/>
      </rPr>
      <t>(nur Optionskommunen)</t>
    </r>
  </si>
  <si>
    <t>Ausgefüllten Bogen bitte per E-Mail an :</t>
  </si>
  <si>
    <t>Umschlüs-
selung für 
die Doppik buchenden Kommunen</t>
  </si>
  <si>
    <t>6194</t>
  </si>
  <si>
    <t>Jugendhilfelastenausgleich nach § 15 Abs. 2 BbgFAG</t>
  </si>
  <si>
    <t>Konto-Nr.
Bund</t>
  </si>
  <si>
    <r>
      <t xml:space="preserve">Steuern und ähnliche Abgaben </t>
    </r>
    <r>
      <rPr>
        <b/>
        <sz val="10"/>
        <color rgb="FFFF0000"/>
        <rFont val="Arial"/>
        <family val="2"/>
      </rPr>
      <t>insgesamt</t>
    </r>
    <r>
      <rPr>
        <b/>
        <sz val="10"/>
        <color theme="1"/>
        <rFont val="Arial"/>
        <family val="2"/>
      </rPr>
      <t xml:space="preserve">
</t>
    </r>
    <r>
      <rPr>
        <vertAlign val="superscript"/>
        <sz val="10"/>
        <color theme="1"/>
        <rFont val="Arial"/>
        <family val="2"/>
      </rPr>
      <t xml:space="preserve">1) </t>
    </r>
    <r>
      <rPr>
        <sz val="10"/>
        <color theme="1"/>
        <rFont val="Arial"/>
        <family val="2"/>
      </rPr>
      <t xml:space="preserve">beim Gemeindeanteil an der Einkommensteuer ohne Ausgleichs-
leistungen nach dem Familienleistungsausgleich (s. auch Zeile 17*) </t>
    </r>
  </si>
  <si>
    <t>Doppik 
Bund</t>
  </si>
  <si>
    <t>61441
62741</t>
  </si>
  <si>
    <t>61442
62742</t>
  </si>
  <si>
    <t>62311, 62321,
62391, 62411, 
62421, 62511, 
62521, 64242</t>
  </si>
  <si>
    <t>62311, 62321, 
62411, 62421, 
64242</t>
  </si>
  <si>
    <t>61442
62711</t>
  </si>
  <si>
    <t>6051
61441</t>
  </si>
  <si>
    <t>61441
6171</t>
  </si>
  <si>
    <t>Sachsen-Anhalt (ST)</t>
  </si>
  <si>
    <t>Kontenplan
des Bundes</t>
  </si>
  <si>
    <t>72541 bis 72544, 72549, 
74141 bis 74144, 74149, 
74241 bis 74244, 74249, 
744 (ohne 74411 und 7449), 
746, 7521, 7541, 75421 bis 75424, 
756 (ohne 75619, 75629, 75639, 75649) 
758 (ohne 7584), 
75942 bis 75945, 75949</t>
  </si>
  <si>
    <r>
      <t xml:space="preserve">60 
</t>
    </r>
    <r>
      <rPr>
        <sz val="10"/>
        <rFont val="Arial"/>
        <family val="2"/>
      </rPr>
      <t>ohne 605</t>
    </r>
  </si>
  <si>
    <t>6051, 6052, 611, 6121, 6131, 6132, 61441, 61442, 6161, 61841, 61842, 62311, 62321, 62391, 62411, 62421, 62451, 62461, 62511, 62521, 6261, 6262, 62711, 64241, 64242</t>
  </si>
  <si>
    <r>
      <t xml:space="preserve">Leistungen des Bundes </t>
    </r>
    <r>
      <rPr>
        <sz val="12"/>
        <color rgb="FFFF0000"/>
        <rFont val="Arial"/>
        <family val="2"/>
      </rPr>
      <t>beim Bürgergeld</t>
    </r>
    <r>
      <rPr>
        <sz val="12"/>
        <rFont val="Arial"/>
        <family val="2"/>
      </rPr>
      <t xml:space="preserve"> </t>
    </r>
    <r>
      <rPr>
        <sz val="11"/>
        <rFont val="Arial"/>
        <family val="2"/>
      </rPr>
      <t>nach §§ 19 ff. SGB II (ohne Leistungen für Unterkunft und Heizung).</t>
    </r>
    <r>
      <rPr>
        <b/>
        <sz val="10"/>
        <rFont val="Arial"/>
        <family val="2"/>
      </rPr>
      <t xml:space="preserve"> </t>
    </r>
    <r>
      <rPr>
        <i/>
        <sz val="10"/>
        <rFont val="Arial"/>
        <family val="2"/>
      </rPr>
      <t>(nur Optionskommunen)</t>
    </r>
  </si>
  <si>
    <r>
      <rPr>
        <sz val="12"/>
        <color rgb="FFFF0000"/>
        <rFont val="Arial"/>
        <family val="2"/>
      </rPr>
      <t>Bürgergeld</t>
    </r>
    <r>
      <rPr>
        <sz val="12"/>
        <rFont val="Arial"/>
        <family val="2"/>
      </rPr>
      <t xml:space="preserve"> </t>
    </r>
    <r>
      <rPr>
        <sz val="11"/>
        <rFont val="Arial"/>
        <family val="2"/>
      </rPr>
      <t>nach §§ 19 ff SGB II 
(Ohne Leistungen für Unterkunft und Heizung)</t>
    </r>
    <r>
      <rPr>
        <sz val="12"/>
        <rFont val="Arial"/>
        <family val="2"/>
      </rPr>
      <t xml:space="preserve"> </t>
    </r>
    <r>
      <rPr>
        <i/>
        <sz val="11"/>
        <color rgb="FFFF0000"/>
        <rFont val="Arial"/>
        <family val="2"/>
      </rPr>
      <t>(nur Optionskommunen)</t>
    </r>
  </si>
  <si>
    <r>
      <t xml:space="preserve">Leistungsbeteiligung beim </t>
    </r>
    <r>
      <rPr>
        <sz val="12"/>
        <color rgb="FFFF0000"/>
        <rFont val="Arial"/>
        <family val="2"/>
      </rPr>
      <t>Bürgergeld</t>
    </r>
    <r>
      <rPr>
        <sz val="12"/>
        <rFont val="Arial"/>
        <family val="2"/>
      </rPr>
      <t xml:space="preserve"> </t>
    </r>
    <r>
      <rPr>
        <sz val="11"/>
        <rFont val="Arial"/>
        <family val="2"/>
      </rPr>
      <t xml:space="preserve">nach § 19 ff SGB II 
</t>
    </r>
    <r>
      <rPr>
        <i/>
        <sz val="11"/>
        <rFont val="Arial"/>
        <family val="2"/>
      </rPr>
      <t xml:space="preserve">(Ohne Leistungen für Unterkunft und Heizung) </t>
    </r>
    <r>
      <rPr>
        <i/>
        <sz val="11"/>
        <color rgb="FFFF0000"/>
        <rFont val="Arial"/>
        <family val="2"/>
      </rPr>
      <t>(nur Optionskommunen)</t>
    </r>
  </si>
  <si>
    <t>Planung 2027</t>
  </si>
  <si>
    <t>Besondere Finanzierungsvorgänge**</t>
  </si>
  <si>
    <t>**ohne Umschuldung</t>
  </si>
  <si>
    <t>Zutreffendes bitte ankreuzen!</t>
  </si>
  <si>
    <t>Planung 2028</t>
  </si>
  <si>
    <r>
      <rPr>
        <b/>
        <sz val="10"/>
        <color rgb="FFFF0000"/>
        <rFont val="Arial"/>
        <family val="2"/>
      </rPr>
      <t xml:space="preserve">Bitte Bundesland auswählen: 
</t>
    </r>
    <r>
      <rPr>
        <sz val="10"/>
        <rFont val="Arial"/>
        <family val="2"/>
      </rPr>
      <t>Auf Feld C10-H10 klicken, dann über den jetzt sichtbaren Pfeil unten rechts neben dem Feld das entsprechende Bundesland auswählen! Nun werden in der Spalte C die Bundeskonten durch die Landeskonten ersetzt.</t>
    </r>
  </si>
  <si>
    <t>Bund</t>
  </si>
  <si>
    <t>Zuweisungen von Bund/ Land die noch nicht aufgeführt sind:
(bitte in den nächsten Zeilen eintragen)</t>
  </si>
  <si>
    <t>Gewerbesteuerumlage</t>
  </si>
  <si>
    <t>Planung 2029</t>
  </si>
  <si>
    <t>(vorl.) Ergebnis 2025 oder Ansatz 2025 einschl. Nachtrag</t>
  </si>
  <si>
    <t>Erfassung kommunaler Haushaltsdaten für 2024 bis 2029</t>
  </si>
  <si>
    <t>Ergebnis 
2024</t>
  </si>
  <si>
    <t>Bitte spätestens bis zum 08.05.2026 zurücksenden an: 
gemeindefinanzen@staedtetag.de</t>
  </si>
  <si>
    <t>Dokumenten-Nr. Y  2035 D</t>
  </si>
  <si>
    <t>Dokumenten-Nr.  Y 2035 K</t>
  </si>
  <si>
    <r>
      <t>68141, 68142,</t>
    </r>
    <r>
      <rPr>
        <sz val="8"/>
        <color rgb="FFFF0000"/>
        <rFont val="Arial"/>
        <family val="2"/>
      </rPr>
      <t xml:space="preserve">
681641, 681642,
681741, 681742</t>
    </r>
  </si>
  <si>
    <r>
      <t xml:space="preserve">Aufgabenbezogene Leistungsbeteiligungen vom </t>
    </r>
    <r>
      <rPr>
        <sz val="9"/>
        <color rgb="FFFF0000"/>
        <rFont val="Arial"/>
        <family val="2"/>
      </rPr>
      <t>Bund</t>
    </r>
    <r>
      <rPr>
        <sz val="9"/>
        <rFont val="Arial"/>
        <family val="2"/>
      </rPr>
      <t>/Land ohne Option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</si>
</sst>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60" x14ac:knownFonts="1">
    <font>
      <sz val="10"/>
      <name val="MS Sans Serif"/>
    </font>
    <font>
      <sz val="10"/>
      <color theme="1"/>
      <name val="Arial"/>
      <family val="2"/>
    </font>
    <font>
      <u/>
      <sz val="10"/>
      <color indexed="12"/>
      <name val="MS Sans Serif"/>
      <family val="2"/>
    </font>
    <font>
      <sz val="8"/>
      <name val="Arial"/>
      <family val="2"/>
    </font>
    <font>
      <b/>
      <sz val="16"/>
      <name val="Arial"/>
      <family val="2"/>
    </font>
    <font>
      <b/>
      <sz val="12"/>
      <name val="Arial"/>
      <family val="2"/>
    </font>
    <font>
      <sz val="10"/>
      <name val="Arial"/>
      <family val="2"/>
    </font>
    <font>
      <b/>
      <sz val="10"/>
      <name val="Arial"/>
      <family val="2"/>
    </font>
    <font>
      <b/>
      <sz val="20"/>
      <name val="Arial"/>
      <family val="2"/>
    </font>
    <font>
      <b/>
      <sz val="14"/>
      <name val="Arial"/>
      <family val="2"/>
    </font>
    <font>
      <b/>
      <u/>
      <sz val="10"/>
      <name val="Arial"/>
      <family val="2"/>
    </font>
    <font>
      <b/>
      <sz val="22"/>
      <name val="Arial"/>
      <family val="2"/>
    </font>
    <font>
      <sz val="22"/>
      <name val="Arial"/>
      <family val="2"/>
    </font>
    <font>
      <b/>
      <sz val="11"/>
      <name val="Arial"/>
      <family val="2"/>
    </font>
    <font>
      <sz val="16"/>
      <name val="Arial"/>
      <family val="2"/>
    </font>
    <font>
      <b/>
      <u/>
      <sz val="12"/>
      <name val="Arial"/>
      <family val="2"/>
    </font>
    <font>
      <b/>
      <i/>
      <sz val="12"/>
      <name val="Arial"/>
      <family val="2"/>
    </font>
    <font>
      <sz val="12"/>
      <name val="Arial"/>
      <family val="2"/>
    </font>
    <font>
      <b/>
      <i/>
      <sz val="10"/>
      <name val="Arial"/>
      <family val="2"/>
    </font>
    <font>
      <b/>
      <u/>
      <sz val="9"/>
      <name val="Arial"/>
      <family val="2"/>
    </font>
    <font>
      <b/>
      <sz val="15"/>
      <name val="Arial"/>
      <family val="2"/>
    </font>
    <font>
      <sz val="15"/>
      <name val="Arial"/>
      <family val="2"/>
    </font>
    <font>
      <i/>
      <sz val="10"/>
      <name val="Arial"/>
      <family val="2"/>
    </font>
    <font>
      <sz val="9"/>
      <name val="Arial"/>
      <family val="2"/>
    </font>
    <font>
      <b/>
      <vertAlign val="superscript"/>
      <sz val="10"/>
      <name val="Arial"/>
      <family val="2"/>
    </font>
    <font>
      <b/>
      <sz val="9"/>
      <name val="Arial"/>
      <family val="2"/>
    </font>
    <font>
      <sz val="8"/>
      <name val="MS Sans Serif"/>
      <family val="2"/>
    </font>
    <font>
      <b/>
      <sz val="8"/>
      <name val="Arial"/>
      <family val="2"/>
    </font>
    <font>
      <sz val="11"/>
      <name val="Arial"/>
      <family val="2"/>
    </font>
    <font>
      <i/>
      <sz val="12"/>
      <name val="Arial"/>
      <family val="2"/>
    </font>
    <font>
      <i/>
      <sz val="11"/>
      <name val="Arial"/>
      <family val="2"/>
    </font>
    <font>
      <i/>
      <sz val="10"/>
      <color indexed="10"/>
      <name val="Arial"/>
      <family val="2"/>
    </font>
    <font>
      <b/>
      <sz val="18"/>
      <name val="Arial"/>
      <family val="2"/>
    </font>
    <font>
      <sz val="10"/>
      <color indexed="10"/>
      <name val="Arial"/>
      <family val="2"/>
    </font>
    <font>
      <b/>
      <sz val="12"/>
      <color rgb="FFFF0000"/>
      <name val="Arial"/>
      <family val="2"/>
    </font>
    <font>
      <sz val="10"/>
      <color rgb="FFFF0000"/>
      <name val="Arial"/>
      <family val="2"/>
    </font>
    <font>
      <b/>
      <sz val="10"/>
      <color rgb="FFFF0000"/>
      <name val="Arial"/>
      <family val="2"/>
    </font>
    <font>
      <sz val="9"/>
      <color indexed="10"/>
      <name val="Arial"/>
      <family val="2"/>
    </font>
    <font>
      <b/>
      <i/>
      <sz val="14"/>
      <name val="Arial"/>
      <family val="2"/>
    </font>
    <font>
      <sz val="10"/>
      <name val="MS Sans Serif"/>
      <family val="2"/>
    </font>
    <font>
      <b/>
      <i/>
      <sz val="10"/>
      <color indexed="10"/>
      <name val="Arial"/>
      <family val="2"/>
    </font>
    <font>
      <b/>
      <sz val="10"/>
      <color theme="1"/>
      <name val="Arial"/>
      <family val="2"/>
    </font>
    <font>
      <vertAlign val="superscript"/>
      <sz val="10"/>
      <color theme="1"/>
      <name val="Arial"/>
      <family val="2"/>
    </font>
    <font>
      <b/>
      <sz val="12"/>
      <color theme="1"/>
      <name val="Arial"/>
      <family val="2"/>
    </font>
    <font>
      <i/>
      <sz val="11"/>
      <color rgb="FFFF0000"/>
      <name val="Arial"/>
      <family val="2"/>
    </font>
    <font>
      <i/>
      <sz val="10"/>
      <color rgb="FFFF0000"/>
      <name val="Arial"/>
      <family val="2"/>
    </font>
    <font>
      <sz val="18"/>
      <name val="MS Sans Serif"/>
      <family val="2"/>
    </font>
    <font>
      <sz val="16"/>
      <name val="MS Sans Serif"/>
      <family val="2"/>
    </font>
    <font>
      <sz val="9"/>
      <name val="MS Sans Serif"/>
      <family val="2"/>
    </font>
    <font>
      <b/>
      <i/>
      <sz val="11"/>
      <name val="Arial"/>
      <family val="2"/>
    </font>
    <font>
      <sz val="9"/>
      <color rgb="FFFF0000"/>
      <name val="Arial"/>
      <family val="2"/>
    </font>
    <font>
      <b/>
      <sz val="9"/>
      <color rgb="FFFF0000"/>
      <name val="Arial"/>
      <family val="2"/>
    </font>
    <font>
      <b/>
      <sz val="14"/>
      <color rgb="FFFF0000"/>
      <name val="Arial"/>
      <family val="2"/>
    </font>
    <font>
      <sz val="9"/>
      <color rgb="FF0070C0"/>
      <name val="Arial"/>
      <family val="2"/>
    </font>
    <font>
      <b/>
      <sz val="11"/>
      <color rgb="FFFF0000"/>
      <name val="Arial"/>
      <family val="2"/>
    </font>
    <font>
      <b/>
      <sz val="9"/>
      <color rgb="FF0070C0"/>
      <name val="Arial"/>
      <family val="2"/>
    </font>
    <font>
      <sz val="12"/>
      <color rgb="FFFF0000"/>
      <name val="Arial"/>
      <family val="2"/>
    </font>
    <font>
      <sz val="8"/>
      <color rgb="FFFF0000"/>
      <name val="Arial"/>
      <family val="2"/>
    </font>
    <font>
      <u/>
      <sz val="9"/>
      <color indexed="12"/>
      <name val="MS Sans Serif"/>
      <family val="2"/>
    </font>
    <font>
      <b/>
      <sz val="8"/>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0"/>
        <bgColor indexed="64"/>
      </patternFill>
    </fill>
    <fill>
      <patternFill patternType="solid">
        <fgColor theme="0" tint="-4.9989318521683403E-2"/>
        <bgColor indexed="64"/>
      </patternFill>
    </fill>
  </fills>
  <borders count="170">
    <border>
      <left/>
      <right/>
      <top/>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style="double">
        <color indexed="10"/>
      </bottom>
      <diagonal/>
    </border>
    <border>
      <left style="medium">
        <color indexed="64"/>
      </left>
      <right/>
      <top style="double">
        <color indexed="10"/>
      </top>
      <bottom/>
      <diagonal/>
    </border>
    <border>
      <left style="medium">
        <color indexed="64"/>
      </left>
      <right/>
      <top/>
      <bottom/>
      <diagonal/>
    </border>
    <border>
      <left style="medium">
        <color indexed="64"/>
      </left>
      <right/>
      <top style="thin">
        <color indexed="64"/>
      </top>
      <bottom/>
      <diagonal/>
    </border>
    <border>
      <left style="thin">
        <color indexed="64"/>
      </left>
      <right/>
      <top style="thin">
        <color indexed="64"/>
      </top>
      <bottom style="dashed">
        <color indexed="64"/>
      </bottom>
      <diagonal/>
    </border>
    <border>
      <left style="thin">
        <color indexed="64"/>
      </left>
      <right style="double">
        <color indexed="10"/>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double">
        <color indexed="10"/>
      </right>
      <top style="thick">
        <color indexed="64"/>
      </top>
      <bottom style="thin">
        <color indexed="64"/>
      </bottom>
      <diagonal/>
    </border>
    <border>
      <left style="thin">
        <color indexed="64"/>
      </left>
      <right style="double">
        <color indexed="10"/>
      </right>
      <top style="thick">
        <color indexed="64"/>
      </top>
      <bottom style="thick">
        <color indexed="64"/>
      </bottom>
      <diagonal/>
    </border>
    <border>
      <left style="thin">
        <color indexed="64"/>
      </left>
      <right style="double">
        <color indexed="10"/>
      </right>
      <top style="medium">
        <color indexed="64"/>
      </top>
      <bottom style="thin">
        <color indexed="64"/>
      </bottom>
      <diagonal/>
    </border>
    <border>
      <left/>
      <right/>
      <top style="medium">
        <color indexed="64"/>
      </top>
      <bottom style="medium">
        <color indexed="64"/>
      </bottom>
      <diagonal/>
    </border>
    <border>
      <left/>
      <right/>
      <top style="medium">
        <color indexed="64"/>
      </top>
      <bottom style="double">
        <color indexed="10"/>
      </bottom>
      <diagonal/>
    </border>
    <border>
      <left style="thin">
        <color indexed="64"/>
      </left>
      <right style="double">
        <color indexed="10"/>
      </right>
      <top style="thin">
        <color indexed="64"/>
      </top>
      <bottom/>
      <diagonal/>
    </border>
    <border>
      <left style="thin">
        <color indexed="64"/>
      </left>
      <right style="thin">
        <color indexed="64"/>
      </right>
      <top style="thin">
        <color indexed="64"/>
      </top>
      <bottom style="thin">
        <color indexed="64"/>
      </bottom>
      <diagonal/>
    </border>
    <border>
      <left style="double">
        <color indexed="10"/>
      </left>
      <right style="double">
        <color indexed="10"/>
      </right>
      <top style="double">
        <color indexed="10"/>
      </top>
      <bottom style="double">
        <color indexed="1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double">
        <color indexed="10"/>
      </left>
      <right style="thin">
        <color indexed="64"/>
      </right>
      <top style="thin">
        <color indexed="64"/>
      </top>
      <bottom style="thin">
        <color indexed="64"/>
      </bottom>
      <diagonal/>
    </border>
    <border>
      <left style="double">
        <color indexed="10"/>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double">
        <color indexed="10"/>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style="double">
        <color indexed="10"/>
      </right>
      <top style="double">
        <color indexed="10"/>
      </top>
      <bottom style="thin">
        <color indexed="64"/>
      </bottom>
      <diagonal/>
    </border>
    <border>
      <left style="double">
        <color indexed="10"/>
      </left>
      <right style="thin">
        <color indexed="64"/>
      </right>
      <top style="thick">
        <color indexed="64"/>
      </top>
      <bottom style="thick">
        <color indexed="64"/>
      </bottom>
      <diagonal/>
    </border>
    <border>
      <left style="double">
        <color indexed="10"/>
      </left>
      <right style="thin">
        <color indexed="64"/>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double">
        <color indexed="10"/>
      </left>
      <right style="thin">
        <color indexed="64"/>
      </right>
      <top/>
      <bottom style="thin">
        <color indexed="64"/>
      </bottom>
      <diagonal/>
    </border>
    <border>
      <left style="thin">
        <color indexed="64"/>
      </left>
      <right style="double">
        <color indexed="10"/>
      </right>
      <top/>
      <bottom/>
      <diagonal/>
    </border>
    <border>
      <left/>
      <right style="medium">
        <color indexed="64"/>
      </right>
      <top/>
      <bottom/>
      <diagonal/>
    </border>
    <border>
      <left style="thin">
        <color indexed="64"/>
      </left>
      <right style="double">
        <color indexed="10"/>
      </right>
      <top style="thin">
        <color indexed="64"/>
      </top>
      <bottom style="double">
        <color indexed="10"/>
      </bottom>
      <diagonal/>
    </border>
    <border>
      <left/>
      <right/>
      <top style="double">
        <color indexed="10"/>
      </top>
      <bottom style="double">
        <color indexed="10"/>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ck">
        <color indexed="64"/>
      </bottom>
      <diagonal/>
    </border>
    <border>
      <left style="medium">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thin">
        <color indexed="64"/>
      </right>
      <top style="thin">
        <color indexed="64"/>
      </top>
      <bottom/>
      <diagonal/>
    </border>
    <border>
      <left style="thin">
        <color indexed="64"/>
      </left>
      <right style="double">
        <color indexed="10"/>
      </right>
      <top style="thin">
        <color indexed="64"/>
      </top>
      <bottom style="thick">
        <color indexed="64"/>
      </bottom>
      <diagonal/>
    </border>
    <border>
      <left/>
      <right style="thin">
        <color indexed="64"/>
      </right>
      <top style="thick">
        <color indexed="64"/>
      </top>
      <bottom style="thin">
        <color indexed="64"/>
      </bottom>
      <diagonal/>
    </border>
    <border>
      <left style="double">
        <color indexed="10"/>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n">
        <color indexed="64"/>
      </top>
      <bottom style="medium">
        <color indexed="64"/>
      </bottom>
      <diagonal/>
    </border>
    <border>
      <left/>
      <right style="double">
        <color indexed="10"/>
      </right>
      <top style="thin">
        <color indexed="64"/>
      </top>
      <bottom/>
      <diagonal/>
    </border>
    <border>
      <left style="medium">
        <color indexed="64"/>
      </left>
      <right/>
      <top style="thick">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10"/>
      </left>
      <right style="thin">
        <color indexed="64"/>
      </right>
      <top style="thick">
        <color indexed="64"/>
      </top>
      <bottom style="double">
        <color indexed="10"/>
      </bottom>
      <diagonal/>
    </border>
    <border>
      <left style="thin">
        <color indexed="64"/>
      </left>
      <right style="thin">
        <color indexed="64"/>
      </right>
      <top style="thick">
        <color indexed="64"/>
      </top>
      <bottom style="double">
        <color indexed="10"/>
      </bottom>
      <diagonal/>
    </border>
    <border>
      <left style="thin">
        <color indexed="64"/>
      </left>
      <right style="double">
        <color indexed="10"/>
      </right>
      <top style="thick">
        <color indexed="64"/>
      </top>
      <bottom style="double">
        <color indexed="10"/>
      </bottom>
      <diagonal/>
    </border>
    <border>
      <left/>
      <right style="thin">
        <color indexed="64"/>
      </right>
      <top style="dashed">
        <color indexed="64"/>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double">
        <color indexed="10"/>
      </right>
      <top style="thick">
        <color indexed="64"/>
      </top>
      <bottom style="thick">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10"/>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10"/>
      </right>
      <top style="thin">
        <color indexed="64"/>
      </top>
      <bottom style="dash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double">
        <color indexed="10"/>
      </left>
      <right style="thin">
        <color indexed="64"/>
      </right>
      <top style="double">
        <color indexed="10"/>
      </top>
      <bottom/>
      <diagonal/>
    </border>
    <border>
      <left style="thin">
        <color indexed="64"/>
      </left>
      <right style="thin">
        <color indexed="64"/>
      </right>
      <top style="double">
        <color indexed="10"/>
      </top>
      <bottom/>
      <diagonal/>
    </border>
    <border>
      <left style="thin">
        <color indexed="64"/>
      </left>
      <right style="double">
        <color indexed="10"/>
      </right>
      <top style="double">
        <color indexed="10"/>
      </top>
      <bottom/>
      <diagonal/>
    </border>
    <border>
      <left/>
      <right style="thin">
        <color indexed="64"/>
      </right>
      <top style="medium">
        <color indexed="64"/>
      </top>
      <bottom/>
      <diagonal/>
    </border>
    <border>
      <left style="thin">
        <color indexed="64"/>
      </left>
      <right style="double">
        <color indexed="10"/>
      </right>
      <top style="medium">
        <color indexed="64"/>
      </top>
      <bottom/>
      <diagonal/>
    </border>
    <border>
      <left/>
      <right style="thin">
        <color indexed="64"/>
      </right>
      <top style="thin">
        <color indexed="64"/>
      </top>
      <bottom style="thick">
        <color indexed="64"/>
      </bottom>
      <diagonal/>
    </border>
    <border>
      <left/>
      <right style="thin">
        <color indexed="64"/>
      </right>
      <top/>
      <bottom/>
      <diagonal/>
    </border>
    <border>
      <left/>
      <right/>
      <top style="double">
        <color indexed="10"/>
      </top>
      <bottom/>
      <diagonal/>
    </border>
    <border>
      <left/>
      <right/>
      <top/>
      <bottom style="double">
        <color indexed="10"/>
      </bottom>
      <diagonal/>
    </border>
    <border>
      <left style="thin">
        <color indexed="64"/>
      </left>
      <right style="medium">
        <color indexed="64"/>
      </right>
      <top style="thick">
        <color indexed="64"/>
      </top>
      <bottom style="medium">
        <color indexed="64"/>
      </bottom>
      <diagonal/>
    </border>
    <border>
      <left style="double">
        <color indexed="10"/>
      </left>
      <right/>
      <top/>
      <bottom/>
      <diagonal/>
    </border>
    <border>
      <left style="thin">
        <color indexed="64"/>
      </left>
      <right style="medium">
        <color indexed="64"/>
      </right>
      <top style="medium">
        <color indexed="64"/>
      </top>
      <bottom/>
      <diagonal/>
    </border>
    <border>
      <left style="double">
        <color indexed="10"/>
      </left>
      <right/>
      <top style="double">
        <color indexed="10"/>
      </top>
      <bottom/>
      <diagonal/>
    </border>
    <border>
      <left/>
      <right style="double">
        <color indexed="10"/>
      </right>
      <top style="double">
        <color indexed="10"/>
      </top>
      <bottom/>
      <diagonal/>
    </border>
    <border>
      <left/>
      <right style="double">
        <color indexed="10"/>
      </right>
      <top/>
      <bottom/>
      <diagonal/>
    </border>
    <border>
      <left style="double">
        <color indexed="10"/>
      </left>
      <right/>
      <top/>
      <bottom style="double">
        <color indexed="10"/>
      </bottom>
      <diagonal/>
    </border>
    <border>
      <left/>
      <right style="double">
        <color indexed="10"/>
      </right>
      <top/>
      <bottom style="double">
        <color indexed="10"/>
      </bottom>
      <diagonal/>
    </border>
    <border>
      <left style="double">
        <color indexed="10"/>
      </left>
      <right/>
      <top style="double">
        <color indexed="10"/>
      </top>
      <bottom style="double">
        <color indexed="10"/>
      </bottom>
      <diagonal/>
    </border>
    <border>
      <left/>
      <right style="double">
        <color indexed="10"/>
      </right>
      <top style="double">
        <color indexed="10"/>
      </top>
      <bottom style="double">
        <color indexed="1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double">
        <color rgb="FFFF0000"/>
      </right>
      <top style="thin">
        <color indexed="64"/>
      </top>
      <bottom style="double">
        <color indexed="10"/>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ck">
        <color indexed="64"/>
      </top>
      <bottom style="thick">
        <color indexed="64"/>
      </bottom>
      <diagonal/>
    </border>
    <border>
      <left style="thin">
        <color indexed="64"/>
      </left>
      <right style="double">
        <color rgb="FFFF0000"/>
      </right>
      <top style="double">
        <color indexed="10"/>
      </top>
      <bottom style="thin">
        <color indexed="64"/>
      </bottom>
      <diagonal/>
    </border>
    <border>
      <left style="thin">
        <color indexed="64"/>
      </left>
      <right style="double">
        <color rgb="FFFF0000"/>
      </right>
      <top style="thick">
        <color indexed="64"/>
      </top>
      <bottom style="thin">
        <color indexed="64"/>
      </bottom>
      <diagonal/>
    </border>
    <border>
      <left style="thin">
        <color indexed="64"/>
      </left>
      <right style="double">
        <color rgb="FFFF0000"/>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hair">
        <color theme="0" tint="-0.34998626667073579"/>
      </bottom>
      <diagonal/>
    </border>
    <border>
      <left style="thin">
        <color indexed="64"/>
      </left>
      <right style="thin">
        <color indexed="64"/>
      </right>
      <top style="hair">
        <color theme="0" tint="-0.34998626667073579"/>
      </top>
      <bottom style="hair">
        <color theme="0" tint="-0.34998626667073579"/>
      </bottom>
      <diagonal/>
    </border>
    <border>
      <left style="double">
        <color rgb="FFFF0000"/>
      </left>
      <right style="thin">
        <color indexed="64"/>
      </right>
      <top style="thin">
        <color indexed="64"/>
      </top>
      <bottom style="thin">
        <color auto="1"/>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hair">
        <color theme="0" tint="-0.34998626667073579"/>
      </bottom>
      <diagonal/>
    </border>
    <border>
      <left style="thin">
        <color indexed="64"/>
      </left>
      <right style="medium">
        <color indexed="64"/>
      </right>
      <top/>
      <bottom style="hair">
        <color theme="0" tint="-0.34998626667073579"/>
      </bottom>
      <diagonal/>
    </border>
    <border>
      <left style="medium">
        <color indexed="64"/>
      </left>
      <right style="thin">
        <color indexed="64"/>
      </right>
      <top style="hair">
        <color theme="0" tint="-0.34998626667073579"/>
      </top>
      <bottom style="hair">
        <color theme="0" tint="-0.34998626667073579"/>
      </bottom>
      <diagonal/>
    </border>
    <border>
      <left style="thin">
        <color indexed="64"/>
      </left>
      <right style="medium">
        <color indexed="64"/>
      </right>
      <top style="hair">
        <color theme="0" tint="-0.34998626667073579"/>
      </top>
      <bottom style="hair">
        <color theme="0" tint="-0.34998626667073579"/>
      </bottom>
      <diagonal/>
    </border>
    <border>
      <left style="thin">
        <color indexed="64"/>
      </left>
      <right style="thin">
        <color indexed="64"/>
      </right>
      <top style="hair">
        <color theme="0" tint="-0.34998626667073579"/>
      </top>
      <bottom style="medium">
        <color indexed="64"/>
      </bottom>
      <diagonal/>
    </border>
    <border>
      <left style="thin">
        <color indexed="64"/>
      </left>
      <right style="medium">
        <color indexed="64"/>
      </right>
      <top style="hair">
        <color theme="0" tint="-0.34998626667073579"/>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hair">
        <color theme="0" tint="-0.34998626667073579"/>
      </top>
      <bottom style="medium">
        <color indexed="64"/>
      </bottom>
      <diagonal/>
    </border>
    <border>
      <left style="double">
        <color indexed="10"/>
      </left>
      <right style="double">
        <color indexed="10"/>
      </right>
      <top style="medium">
        <color auto="1"/>
      </top>
      <bottom/>
      <diagonal/>
    </border>
    <border>
      <left style="double">
        <color indexed="10"/>
      </left>
      <right style="double">
        <color indexed="10"/>
      </right>
      <top/>
      <bottom/>
      <diagonal/>
    </border>
    <border>
      <left style="double">
        <color indexed="10"/>
      </left>
      <right style="double">
        <color indexed="10"/>
      </right>
      <top/>
      <bottom style="medium">
        <color auto="1"/>
      </bottom>
      <diagonal/>
    </border>
    <border>
      <left style="medium">
        <color indexed="64"/>
      </left>
      <right style="thin">
        <color indexed="64"/>
      </right>
      <top style="hair">
        <color theme="0" tint="-0.34998626667073579"/>
      </top>
      <bottom/>
      <diagonal/>
    </border>
    <border>
      <left style="thin">
        <color indexed="64"/>
      </left>
      <right style="thin">
        <color indexed="64"/>
      </right>
      <top style="hair">
        <color theme="0" tint="-0.34998626667073579"/>
      </top>
      <bottom/>
      <diagonal/>
    </border>
    <border>
      <left style="thin">
        <color indexed="64"/>
      </left>
      <right style="medium">
        <color indexed="64"/>
      </right>
      <top style="hair">
        <color theme="0" tint="-0.34998626667073579"/>
      </top>
      <bottom/>
      <diagonal/>
    </border>
    <border>
      <left style="medium">
        <color indexed="64"/>
      </left>
      <right/>
      <top style="thick">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10"/>
      </right>
      <top style="medium">
        <color indexed="64"/>
      </top>
      <bottom style="medium">
        <color indexed="64"/>
      </bottom>
      <diagonal/>
    </border>
    <border>
      <left style="double">
        <color indexed="10"/>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ck">
        <color indexed="64"/>
      </top>
      <bottom style="medium">
        <color indexed="64"/>
      </bottom>
      <diagonal/>
    </border>
    <border>
      <left/>
      <right style="double">
        <color indexed="10"/>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top/>
      <bottom/>
      <diagonal/>
    </border>
    <border>
      <left style="medium">
        <color indexed="64"/>
      </left>
      <right style="medium">
        <color indexed="64"/>
      </right>
      <top style="thin">
        <color indexed="64"/>
      </top>
      <bottom style="hair">
        <color theme="0" tint="-0.34998626667073579"/>
      </bottom>
      <diagonal/>
    </border>
    <border>
      <left style="medium">
        <color indexed="64"/>
      </left>
      <right style="medium">
        <color indexed="64"/>
      </right>
      <top style="hair">
        <color theme="0" tint="-0.34998626667073579"/>
      </top>
      <bottom style="hair">
        <color theme="0" tint="-0.34998626667073579"/>
      </bottom>
      <diagonal/>
    </border>
    <border>
      <left style="medium">
        <color indexed="64"/>
      </left>
      <right style="medium">
        <color indexed="64"/>
      </right>
      <top style="hair">
        <color theme="0" tint="-0.34998626667073579"/>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rgb="FFFF0000"/>
      </left>
      <right style="thin">
        <color indexed="64"/>
      </right>
      <top style="thin">
        <color indexed="64"/>
      </top>
      <bottom/>
      <diagonal/>
    </border>
    <border>
      <left/>
      <right style="medium">
        <color rgb="FFFF0000"/>
      </right>
      <top style="thin">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547">
    <xf numFmtId="0" fontId="0" fillId="0" borderId="0" xfId="0"/>
    <xf numFmtId="0" fontId="6" fillId="0" borderId="0" xfId="0" applyFont="1" applyAlignment="1">
      <alignment vertical="center"/>
    </xf>
    <xf numFmtId="0" fontId="6" fillId="0" borderId="1" xfId="0" applyFont="1" applyBorder="1" applyAlignment="1">
      <alignment horizontal="centerContinuous" vertical="center"/>
    </xf>
    <xf numFmtId="0" fontId="6" fillId="0" borderId="1" xfId="0" applyFont="1" applyBorder="1" applyAlignment="1">
      <alignment vertical="center"/>
    </xf>
    <xf numFmtId="0" fontId="10" fillId="0" borderId="2" xfId="0" applyFont="1" applyBorder="1" applyAlignment="1">
      <alignment horizontal="right" vertical="center"/>
    </xf>
    <xf numFmtId="0" fontId="18" fillId="0" borderId="3" xfId="0" applyFont="1" applyBorder="1" applyAlignment="1">
      <alignment horizontal="centerContinuous" vertical="center"/>
    </xf>
    <xf numFmtId="0" fontId="6" fillId="0" borderId="4" xfId="0" applyFont="1" applyBorder="1" applyAlignment="1">
      <alignment horizontal="centerContinuous" vertical="center"/>
    </xf>
    <xf numFmtId="0" fontId="6" fillId="0" borderId="0" xfId="0" applyFont="1" applyAlignment="1"/>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xf>
    <xf numFmtId="0" fontId="21" fillId="0" borderId="0" xfId="0" applyFont="1" applyAlignment="1">
      <alignment vertical="center"/>
    </xf>
    <xf numFmtId="0" fontId="6" fillId="0" borderId="0" xfId="0" applyFont="1" applyBorder="1" applyAlignment="1">
      <alignment vertical="center"/>
    </xf>
    <xf numFmtId="0" fontId="6" fillId="0" borderId="0" xfId="0" applyFont="1" applyFill="1" applyAlignment="1">
      <alignment vertical="center"/>
    </xf>
    <xf numFmtId="0" fontId="10" fillId="0" borderId="7" xfId="0" applyFont="1" applyBorder="1" applyAlignment="1">
      <alignment horizontal="left" vertical="center"/>
    </xf>
    <xf numFmtId="0" fontId="10" fillId="0" borderId="1" xfId="0" applyFont="1" applyBorder="1" applyAlignment="1">
      <alignment horizontal="right" vertical="center"/>
    </xf>
    <xf numFmtId="0" fontId="3" fillId="0" borderId="0" xfId="0" applyFont="1" applyAlignment="1"/>
    <xf numFmtId="0" fontId="6" fillId="2" borderId="0" xfId="0" applyFont="1" applyFill="1" applyAlignment="1">
      <alignment vertical="center"/>
    </xf>
    <xf numFmtId="0" fontId="19" fillId="0" borderId="11" xfId="0" applyFont="1" applyFill="1" applyBorder="1" applyAlignment="1">
      <alignment horizontal="center" vertical="center"/>
    </xf>
    <xf numFmtId="0" fontId="7"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Fill="1" applyAlignment="1">
      <alignment vertical="center"/>
    </xf>
    <xf numFmtId="0" fontId="3" fillId="0" borderId="0" xfId="0" applyFont="1" applyBorder="1" applyAlignment="1">
      <alignment vertical="center"/>
    </xf>
    <xf numFmtId="0" fontId="3" fillId="0" borderId="0" xfId="0" applyFont="1" applyAlignment="1">
      <alignment horizontal="center"/>
    </xf>
    <xf numFmtId="0" fontId="3" fillId="3" borderId="18" xfId="0" applyFont="1" applyFill="1" applyBorder="1" applyAlignment="1">
      <alignment horizontal="center" vertical="center"/>
    </xf>
    <xf numFmtId="0" fontId="5" fillId="0" borderId="19" xfId="0" applyFont="1" applyBorder="1" applyAlignment="1" applyProtection="1">
      <alignment horizontal="center" vertical="center"/>
      <protection locked="0"/>
    </xf>
    <xf numFmtId="0" fontId="5" fillId="4" borderId="42"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20" fillId="4" borderId="47" xfId="0" applyFont="1" applyFill="1" applyBorder="1" applyAlignment="1">
      <alignment horizontal="center" vertical="center"/>
    </xf>
    <xf numFmtId="0" fontId="3" fillId="4" borderId="0" xfId="0" applyFont="1" applyFill="1" applyAlignment="1"/>
    <xf numFmtId="3" fontId="5" fillId="4" borderId="0" xfId="0" applyNumberFormat="1" applyFont="1" applyFill="1" applyBorder="1" applyAlignment="1">
      <alignment horizontal="center" vertical="center"/>
    </xf>
    <xf numFmtId="0" fontId="20" fillId="4" borderId="47" xfId="0" applyFont="1" applyFill="1" applyBorder="1" applyAlignment="1">
      <alignment horizontal="center" vertical="center" wrapText="1"/>
    </xf>
    <xf numFmtId="0" fontId="20" fillId="4" borderId="48" xfId="0" applyFont="1" applyFill="1" applyBorder="1" applyAlignment="1">
      <alignment horizontal="left" vertical="center" wrapText="1"/>
    </xf>
    <xf numFmtId="0" fontId="17" fillId="4" borderId="49" xfId="0" applyFont="1" applyFill="1" applyBorder="1" applyAlignment="1">
      <alignment horizontal="left" vertical="center" wrapText="1"/>
    </xf>
    <xf numFmtId="0" fontId="17" fillId="4" borderId="51" xfId="0" applyFont="1" applyFill="1" applyBorder="1" applyAlignment="1">
      <alignment horizontal="left" vertical="center" wrapText="1"/>
    </xf>
    <xf numFmtId="0" fontId="6" fillId="4" borderId="0" xfId="0" applyFont="1" applyFill="1" applyAlignment="1"/>
    <xf numFmtId="0" fontId="5" fillId="4" borderId="56" xfId="0" applyFont="1" applyFill="1" applyBorder="1" applyAlignment="1">
      <alignment horizontal="center" vertical="center" wrapText="1"/>
    </xf>
    <xf numFmtId="0" fontId="3" fillId="4" borderId="18" xfId="0" applyFont="1" applyFill="1" applyBorder="1" applyAlignment="1">
      <alignment horizontal="center" vertical="center"/>
    </xf>
    <xf numFmtId="0" fontId="6" fillId="4" borderId="0" xfId="0" applyFont="1" applyFill="1" applyAlignment="1">
      <alignment vertical="center"/>
    </xf>
    <xf numFmtId="0" fontId="3" fillId="4" borderId="0" xfId="0" applyFont="1" applyFill="1" applyAlignment="1">
      <alignment vertical="center"/>
    </xf>
    <xf numFmtId="0" fontId="3" fillId="4" borderId="0" xfId="0" applyFont="1" applyFill="1" applyBorder="1" applyAlignment="1">
      <alignment horizontal="center" vertical="center"/>
    </xf>
    <xf numFmtId="0" fontId="3" fillId="4" borderId="0" xfId="0" applyFont="1" applyFill="1" applyAlignment="1">
      <alignment horizontal="center"/>
    </xf>
    <xf numFmtId="0" fontId="3" fillId="4" borderId="31" xfId="0" applyFont="1" applyFill="1" applyBorder="1" applyAlignment="1">
      <alignment horizontal="center" vertical="center"/>
    </xf>
    <xf numFmtId="0" fontId="3" fillId="4" borderId="28" xfId="0" applyFont="1" applyFill="1" applyBorder="1" applyAlignment="1">
      <alignment horizontal="center" vertical="center"/>
    </xf>
    <xf numFmtId="49" fontId="3" fillId="4" borderId="18" xfId="0" applyNumberFormat="1" applyFont="1" applyFill="1" applyBorder="1" applyAlignment="1">
      <alignment horizontal="center" vertical="center" wrapText="1"/>
    </xf>
    <xf numFmtId="0" fontId="20" fillId="4" borderId="0" xfId="0" applyFont="1" applyFill="1" applyBorder="1" applyAlignment="1">
      <alignment horizontal="left" vertical="center" wrapText="1"/>
    </xf>
    <xf numFmtId="0" fontId="20" fillId="0" borderId="0" xfId="0" applyFont="1" applyAlignment="1">
      <alignment vertical="center"/>
    </xf>
    <xf numFmtId="0" fontId="27" fillId="0" borderId="0" xfId="0" applyFont="1" applyAlignment="1">
      <alignment vertical="center"/>
    </xf>
    <xf numFmtId="0" fontId="3" fillId="4" borderId="0" xfId="0" applyFont="1" applyFill="1" applyBorder="1" applyAlignment="1"/>
    <xf numFmtId="0" fontId="6" fillId="4" borderId="44" xfId="0" applyFont="1" applyFill="1" applyBorder="1" applyAlignment="1"/>
    <xf numFmtId="0" fontId="7" fillId="4" borderId="46" xfId="0" applyFont="1" applyFill="1" applyBorder="1" applyAlignment="1">
      <alignment horizontal="center" vertical="center"/>
    </xf>
    <xf numFmtId="0" fontId="7" fillId="4" borderId="0" xfId="0" applyFont="1" applyFill="1" applyBorder="1" applyAlignment="1">
      <alignment horizontal="center" vertical="center" wrapText="1"/>
    </xf>
    <xf numFmtId="0" fontId="17" fillId="4" borderId="58" xfId="0" applyFont="1" applyFill="1" applyBorder="1" applyAlignment="1">
      <alignment horizontal="left" vertical="center" wrapText="1"/>
    </xf>
    <xf numFmtId="0" fontId="3" fillId="4" borderId="28"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6" fillId="0" borderId="44" xfId="0" applyFont="1" applyBorder="1" applyAlignment="1">
      <alignment vertical="center"/>
    </xf>
    <xf numFmtId="0" fontId="6" fillId="0" borderId="42" xfId="0" applyFont="1" applyBorder="1" applyAlignment="1">
      <alignment vertical="center"/>
    </xf>
    <xf numFmtId="0" fontId="18" fillId="0" borderId="45" xfId="0" applyFont="1" applyBorder="1" applyAlignment="1">
      <alignment vertical="center" wrapText="1"/>
    </xf>
    <xf numFmtId="0" fontId="6" fillId="4" borderId="50" xfId="0" applyFont="1" applyFill="1" applyBorder="1" applyAlignment="1">
      <alignment horizontal="center" vertical="center" wrapText="1"/>
    </xf>
    <xf numFmtId="0" fontId="9" fillId="4" borderId="48" xfId="0" applyFont="1" applyFill="1" applyBorder="1" applyAlignment="1">
      <alignment horizontal="left" vertical="center" wrapText="1"/>
    </xf>
    <xf numFmtId="0" fontId="5" fillId="4" borderId="64" xfId="0" applyFont="1" applyFill="1" applyBorder="1" applyAlignment="1">
      <alignment horizontal="center" vertical="center" wrapText="1"/>
    </xf>
    <xf numFmtId="0" fontId="6" fillId="0" borderId="0" xfId="0" applyFont="1" applyAlignment="1">
      <alignment horizontal="center" vertical="center"/>
    </xf>
    <xf numFmtId="0" fontId="3" fillId="4" borderId="18" xfId="0" applyFont="1" applyFill="1" applyBorder="1" applyAlignment="1">
      <alignment horizontal="center" vertical="center" wrapText="1"/>
    </xf>
    <xf numFmtId="0" fontId="17" fillId="4" borderId="45" xfId="0" applyFont="1" applyFill="1" applyBorder="1" applyAlignment="1">
      <alignment horizontal="left" vertical="center" wrapText="1"/>
    </xf>
    <xf numFmtId="0" fontId="7" fillId="4" borderId="44" xfId="0" applyFont="1" applyFill="1" applyBorder="1" applyAlignment="1">
      <alignment horizontal="center" vertical="center"/>
    </xf>
    <xf numFmtId="0" fontId="17" fillId="4" borderId="57" xfId="0" applyFont="1" applyFill="1" applyBorder="1" applyAlignment="1">
      <alignment horizontal="left" vertical="center" wrapText="1"/>
    </xf>
    <xf numFmtId="0" fontId="10" fillId="0" borderId="6" xfId="0" applyFont="1" applyBorder="1" applyAlignment="1">
      <alignment horizontal="left" vertical="center"/>
    </xf>
    <xf numFmtId="0" fontId="6" fillId="0" borderId="0" xfId="0" applyFont="1" applyBorder="1" applyAlignment="1">
      <alignment horizontal="centerContinuous" vertical="center"/>
    </xf>
    <xf numFmtId="0" fontId="10" fillId="0" borderId="0" xfId="0" applyFont="1" applyBorder="1" applyAlignment="1">
      <alignment horizontal="right" vertical="center"/>
    </xf>
    <xf numFmtId="0" fontId="10" fillId="0" borderId="39" xfId="0" applyFont="1" applyBorder="1" applyAlignment="1">
      <alignment horizontal="right" vertical="center"/>
    </xf>
    <xf numFmtId="0" fontId="5" fillId="5" borderId="71" xfId="0" applyFont="1" applyFill="1" applyBorder="1" applyAlignment="1">
      <alignment horizontal="centerContinuous" vertical="center"/>
    </xf>
    <xf numFmtId="0" fontId="6" fillId="5" borderId="72" xfId="0" applyFont="1" applyFill="1" applyBorder="1" applyAlignment="1">
      <alignment horizontal="centerContinuous" vertical="center"/>
    </xf>
    <xf numFmtId="0" fontId="6" fillId="5" borderId="73" xfId="0" applyFont="1" applyFill="1" applyBorder="1" applyAlignment="1">
      <alignment horizontal="centerContinuous" vertical="center"/>
    </xf>
    <xf numFmtId="0" fontId="6" fillId="5" borderId="66" xfId="0" applyFont="1" applyFill="1" applyBorder="1" applyAlignment="1">
      <alignment horizontal="centerContinuous" vertical="center"/>
    </xf>
    <xf numFmtId="0" fontId="5" fillId="5" borderId="75" xfId="0" applyFont="1" applyFill="1" applyBorder="1" applyAlignment="1">
      <alignment horizontal="centerContinuous" vertical="center"/>
    </xf>
    <xf numFmtId="0" fontId="7" fillId="5" borderId="76" xfId="0" applyFont="1" applyFill="1" applyBorder="1" applyAlignment="1">
      <alignment horizontal="centerContinuous" vertical="center" wrapText="1"/>
    </xf>
    <xf numFmtId="0" fontId="7" fillId="5" borderId="77" xfId="0" applyFont="1" applyFill="1" applyBorder="1" applyAlignment="1">
      <alignment horizontal="centerContinuous" vertical="center" wrapText="1"/>
    </xf>
    <xf numFmtId="0" fontId="7" fillId="5" borderId="78" xfId="0" applyFont="1" applyFill="1" applyBorder="1" applyAlignment="1">
      <alignment horizontal="centerContinuous" vertical="center" wrapText="1"/>
    </xf>
    <xf numFmtId="0" fontId="27" fillId="4" borderId="77" xfId="0" applyFont="1" applyFill="1" applyBorder="1" applyAlignment="1">
      <alignment horizontal="center" vertical="center"/>
    </xf>
    <xf numFmtId="0" fontId="27" fillId="4" borderId="77" xfId="0" applyFont="1" applyFill="1" applyBorder="1" applyAlignment="1">
      <alignment horizontal="center" vertical="center" wrapText="1"/>
    </xf>
    <xf numFmtId="0" fontId="18" fillId="5" borderId="81" xfId="0" applyFont="1" applyFill="1" applyBorder="1" applyAlignment="1">
      <alignment horizontal="centerContinuous" vertical="center" wrapText="1"/>
    </xf>
    <xf numFmtId="0" fontId="6" fillId="5" borderId="15" xfId="0" applyFont="1" applyFill="1" applyBorder="1" applyAlignment="1">
      <alignment horizontal="centerContinuous" vertical="center" wrapText="1"/>
    </xf>
    <xf numFmtId="0" fontId="6" fillId="5" borderId="82" xfId="0" applyFont="1" applyFill="1" applyBorder="1" applyAlignment="1">
      <alignment horizontal="centerContinuous" vertical="center" wrapText="1"/>
    </xf>
    <xf numFmtId="0" fontId="13" fillId="0" borderId="0" xfId="0" applyFont="1" applyBorder="1" applyAlignment="1">
      <alignment horizontal="right" vertical="center" indent="3"/>
    </xf>
    <xf numFmtId="0" fontId="9" fillId="0" borderId="85" xfId="0" applyFont="1" applyFill="1" applyBorder="1" applyAlignment="1">
      <alignment horizontal="left" vertical="center" wrapText="1"/>
    </xf>
    <xf numFmtId="49" fontId="3" fillId="4" borderId="0" xfId="0" applyNumberFormat="1" applyFont="1" applyFill="1" applyAlignment="1">
      <alignment horizontal="center" vertical="center"/>
    </xf>
    <xf numFmtId="0" fontId="17" fillId="4" borderId="91" xfId="0" applyFont="1" applyFill="1" applyBorder="1" applyAlignment="1">
      <alignment horizontal="left" vertical="center" wrapText="1"/>
    </xf>
    <xf numFmtId="0" fontId="17" fillId="4" borderId="92" xfId="0" applyFont="1" applyFill="1" applyBorder="1" applyAlignment="1">
      <alignment vertical="center" wrapText="1"/>
    </xf>
    <xf numFmtId="0" fontId="17" fillId="4" borderId="18" xfId="0" applyFont="1" applyFill="1" applyBorder="1" applyAlignment="1">
      <alignment horizontal="left" vertical="center" wrapText="1"/>
    </xf>
    <xf numFmtId="0" fontId="6" fillId="4" borderId="0" xfId="0" applyFont="1" applyFill="1" applyAlignment="1">
      <alignment horizontal="center" vertical="center"/>
    </xf>
    <xf numFmtId="0" fontId="27" fillId="5" borderId="77" xfId="0" applyFont="1" applyFill="1" applyBorder="1" applyAlignment="1">
      <alignment horizontal="centerContinuous" vertical="center" wrapText="1"/>
    </xf>
    <xf numFmtId="0" fontId="3" fillId="4" borderId="80"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 xfId="0" applyFont="1" applyFill="1" applyBorder="1" applyAlignment="1">
      <alignment vertical="center"/>
    </xf>
    <xf numFmtId="0" fontId="3" fillId="4" borderId="72" xfId="0" applyFont="1" applyFill="1" applyBorder="1" applyAlignment="1">
      <alignment vertical="center"/>
    </xf>
    <xf numFmtId="0" fontId="5" fillId="4" borderId="70" xfId="0" applyFont="1" applyFill="1" applyBorder="1" applyAlignment="1">
      <alignment horizontal="center" vertical="center" textRotation="90" wrapText="1"/>
    </xf>
    <xf numFmtId="0" fontId="6" fillId="0" borderId="0" xfId="0" applyFont="1" applyAlignment="1">
      <alignment horizontal="center" vertical="center" wrapText="1"/>
    </xf>
    <xf numFmtId="0" fontId="23" fillId="0" borderId="121" xfId="0" applyFont="1" applyBorder="1" applyAlignment="1">
      <alignment horizontal="center" vertical="center" wrapText="1"/>
    </xf>
    <xf numFmtId="0" fontId="17" fillId="4" borderId="43" xfId="0" applyFont="1" applyFill="1" applyBorder="1" applyAlignment="1">
      <alignment horizontal="left" vertical="center" wrapText="1"/>
    </xf>
    <xf numFmtId="0" fontId="6" fillId="4" borderId="44" xfId="0" applyFont="1" applyFill="1" applyBorder="1" applyAlignment="1">
      <alignment horizontal="center" vertical="center" wrapText="1"/>
    </xf>
    <xf numFmtId="0" fontId="17" fillId="4" borderId="0" xfId="0" applyFont="1" applyFill="1" applyAlignment="1">
      <alignment horizontal="left"/>
    </xf>
    <xf numFmtId="0" fontId="7" fillId="5" borderId="75" xfId="0" applyFont="1" applyFill="1" applyBorder="1" applyAlignment="1">
      <alignment horizontal="centerContinuous" vertical="center"/>
    </xf>
    <xf numFmtId="0" fontId="7" fillId="0" borderId="43" xfId="0" applyFont="1" applyBorder="1" applyAlignment="1">
      <alignment horizontal="left" vertical="center"/>
    </xf>
    <xf numFmtId="0" fontId="10" fillId="0" borderId="11" xfId="0" applyFont="1" applyFill="1" applyBorder="1" applyAlignment="1">
      <alignment horizontal="center" vertical="center"/>
    </xf>
    <xf numFmtId="0" fontId="40" fillId="0" borderId="16" xfId="0" applyFont="1" applyBorder="1" applyAlignment="1">
      <alignment horizontal="centerContinuous" vertical="center" wrapText="1"/>
    </xf>
    <xf numFmtId="0" fontId="7" fillId="0" borderId="42"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vertical="center" wrapText="1"/>
    </xf>
    <xf numFmtId="0" fontId="6" fillId="0" borderId="10"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44" xfId="0" applyFont="1" applyBorder="1" applyAlignment="1">
      <alignment horizontal="left" vertical="center" wrapText="1" indent="1"/>
    </xf>
    <xf numFmtId="0" fontId="6" fillId="0" borderId="45" xfId="0" applyFont="1" applyBorder="1" applyAlignment="1">
      <alignment vertical="center" wrapText="1"/>
    </xf>
    <xf numFmtId="0" fontId="6" fillId="0" borderId="10" xfId="0" quotePrefix="1"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6" fillId="0" borderId="69" xfId="0" applyFont="1" applyBorder="1" applyAlignment="1">
      <alignment horizontal="center" vertical="center"/>
    </xf>
    <xf numFmtId="0" fontId="6" fillId="0" borderId="44" xfId="0" applyFont="1" applyFill="1" applyBorder="1" applyAlignment="1">
      <alignment horizontal="left" vertical="center" wrapText="1" indent="1"/>
    </xf>
    <xf numFmtId="0" fontId="6" fillId="0" borderId="45" xfId="0" applyFont="1" applyFill="1" applyBorder="1" applyAlignment="1">
      <alignment vertical="center" wrapText="1"/>
    </xf>
    <xf numFmtId="0" fontId="6" fillId="0" borderId="8" xfId="0" applyNumberFormat="1" applyFont="1" applyBorder="1" applyAlignment="1">
      <alignment horizontal="center" vertical="center"/>
    </xf>
    <xf numFmtId="0" fontId="6" fillId="4" borderId="45" xfId="0" applyFont="1" applyFill="1" applyBorder="1" applyAlignment="1">
      <alignment vertical="center" wrapText="1"/>
    </xf>
    <xf numFmtId="0" fontId="6" fillId="0" borderId="8" xfId="0" applyFont="1" applyBorder="1" applyAlignment="1">
      <alignment horizontal="center" vertical="center"/>
    </xf>
    <xf numFmtId="0" fontId="7" fillId="0" borderId="47" xfId="0" applyFont="1" applyBorder="1" applyAlignment="1">
      <alignment horizontal="left" vertical="center" wrapText="1" indent="1"/>
    </xf>
    <xf numFmtId="0" fontId="7" fillId="0" borderId="48" xfId="0" applyFont="1" applyBorder="1" applyAlignment="1">
      <alignment vertical="center" wrapText="1"/>
    </xf>
    <xf numFmtId="0" fontId="7" fillId="0" borderId="13" xfId="0" quotePrefix="1" applyFont="1" applyBorder="1" applyAlignment="1">
      <alignment horizontal="center" vertical="center"/>
    </xf>
    <xf numFmtId="0" fontId="6" fillId="0" borderId="56" xfId="0" applyFont="1" applyBorder="1" applyAlignment="1">
      <alignment horizontal="left" vertical="center" wrapText="1" indent="1"/>
    </xf>
    <xf numFmtId="0" fontId="6" fillId="0" borderId="51" xfId="0" applyFont="1" applyBorder="1" applyAlignment="1">
      <alignment vertical="center" wrapText="1"/>
    </xf>
    <xf numFmtId="0" fontId="6" fillId="0" borderId="12" xfId="0" applyFont="1" applyBorder="1" applyAlignment="1">
      <alignment horizontal="center" vertical="center" wrapText="1"/>
    </xf>
    <xf numFmtId="0" fontId="6" fillId="0" borderId="9" xfId="0" applyFont="1" applyBorder="1" applyAlignment="1">
      <alignment horizontal="center" vertical="center"/>
    </xf>
    <xf numFmtId="0" fontId="6" fillId="4" borderId="46" xfId="0" applyFont="1" applyFill="1" applyBorder="1" applyAlignment="1">
      <alignment horizontal="left" vertical="center" wrapText="1" indent="1"/>
    </xf>
    <xf numFmtId="0" fontId="6" fillId="4" borderId="91" xfId="0" applyFont="1" applyFill="1" applyBorder="1" applyAlignment="1">
      <alignment vertical="center" wrapText="1"/>
    </xf>
    <xf numFmtId="0" fontId="7" fillId="0" borderId="13" xfId="0" quotePrefix="1" applyNumberFormat="1" applyFont="1" applyBorder="1" applyAlignment="1">
      <alignment horizontal="center" vertical="center"/>
    </xf>
    <xf numFmtId="0" fontId="7" fillId="5" borderId="95" xfId="0" applyFont="1" applyFill="1" applyBorder="1" applyAlignment="1">
      <alignment horizontal="centerContinuous" vertical="center"/>
    </xf>
    <xf numFmtId="0" fontId="6" fillId="0" borderId="43" xfId="0" applyFont="1" applyBorder="1" applyAlignment="1">
      <alignment vertical="center"/>
    </xf>
    <xf numFmtId="0" fontId="6" fillId="0" borderId="17" xfId="0" applyFont="1" applyBorder="1" applyAlignment="1">
      <alignment horizontal="center" vertical="center" wrapText="1"/>
    </xf>
    <xf numFmtId="0" fontId="6" fillId="0" borderId="45" xfId="0" applyFont="1" applyBorder="1" applyAlignment="1">
      <alignment horizontal="left" vertical="center" wrapText="1"/>
    </xf>
    <xf numFmtId="0" fontId="7" fillId="4" borderId="70" xfId="0" applyFont="1" applyFill="1" applyBorder="1" applyAlignment="1">
      <alignment horizontal="center" vertical="center" textRotation="90" wrapText="1"/>
    </xf>
    <xf numFmtId="0" fontId="6" fillId="0" borderId="63" xfId="0" applyFont="1" applyBorder="1" applyAlignment="1">
      <alignment vertical="center" wrapText="1"/>
    </xf>
    <xf numFmtId="0" fontId="6" fillId="0" borderId="83" xfId="0" applyNumberFormat="1" applyFont="1" applyBorder="1" applyAlignment="1">
      <alignment horizontal="center" vertical="center" wrapText="1"/>
    </xf>
    <xf numFmtId="0" fontId="7" fillId="4" borderId="44" xfId="0" applyFont="1" applyFill="1" applyBorder="1" applyAlignment="1">
      <alignment horizontal="center" vertical="center" textRotation="90" wrapText="1"/>
    </xf>
    <xf numFmtId="0" fontId="6" fillId="4" borderId="92" xfId="0" applyFont="1" applyFill="1" applyBorder="1" applyAlignment="1">
      <alignment vertical="center" wrapText="1"/>
    </xf>
    <xf numFmtId="0" fontId="6" fillId="4" borderId="17" xfId="0" applyNumberFormat="1" applyFont="1" applyFill="1" applyBorder="1" applyAlignment="1">
      <alignment horizontal="center" vertical="center" wrapText="1"/>
    </xf>
    <xf numFmtId="0" fontId="7" fillId="0" borderId="49" xfId="0" applyFont="1" applyBorder="1" applyAlignment="1">
      <alignment vertical="center" wrapText="1"/>
    </xf>
    <xf numFmtId="0" fontId="36" fillId="0" borderId="57" xfId="0" applyFont="1" applyBorder="1" applyAlignment="1">
      <alignment vertical="center" wrapText="1"/>
    </xf>
    <xf numFmtId="0" fontId="18" fillId="0" borderId="1" xfId="0" applyFont="1" applyBorder="1" applyAlignment="1">
      <alignment vertical="center" wrapText="1"/>
    </xf>
    <xf numFmtId="0" fontId="6" fillId="0" borderId="64" xfId="0" applyFont="1" applyBorder="1" applyAlignment="1">
      <alignment horizontal="left" vertical="center" wrapText="1" indent="1"/>
    </xf>
    <xf numFmtId="0" fontId="6" fillId="0" borderId="58" xfId="0" applyFont="1" applyBorder="1" applyAlignment="1">
      <alignment vertical="center" wrapText="1"/>
    </xf>
    <xf numFmtId="0" fontId="6" fillId="0" borderId="38" xfId="0" applyFont="1" applyBorder="1" applyAlignment="1">
      <alignment horizontal="center" vertical="center" wrapText="1"/>
    </xf>
    <xf numFmtId="0" fontId="6" fillId="4" borderId="17" xfId="0" applyFont="1" applyFill="1" applyBorder="1" applyAlignment="1">
      <alignment horizontal="center" vertical="center" wrapText="1"/>
    </xf>
    <xf numFmtId="0" fontId="6" fillId="2" borderId="44" xfId="0" applyFont="1" applyFill="1" applyBorder="1" applyAlignment="1">
      <alignment horizontal="left" vertical="center" wrapText="1" indent="1"/>
    </xf>
    <xf numFmtId="0" fontId="6" fillId="2" borderId="45" xfId="0" applyFont="1" applyFill="1" applyBorder="1" applyAlignment="1">
      <alignment vertical="center" wrapText="1"/>
    </xf>
    <xf numFmtId="0" fontId="6" fillId="4" borderId="7" xfId="0" applyFont="1" applyFill="1" applyBorder="1" applyAlignment="1">
      <alignment horizontal="left" vertical="center" wrapText="1" indent="1"/>
    </xf>
    <xf numFmtId="0" fontId="6" fillId="4" borderId="49" xfId="0" applyFont="1" applyFill="1" applyBorder="1" applyAlignment="1">
      <alignment vertical="center" wrapText="1"/>
    </xf>
    <xf numFmtId="0" fontId="7" fillId="0" borderId="0" xfId="0" applyFont="1" applyAlignment="1">
      <alignment vertical="center"/>
    </xf>
    <xf numFmtId="0" fontId="6" fillId="4" borderId="89" xfId="0" applyFont="1" applyFill="1" applyBorder="1" applyAlignment="1">
      <alignment vertical="center" wrapText="1"/>
    </xf>
    <xf numFmtId="0" fontId="6" fillId="4" borderId="90" xfId="0" applyFont="1" applyFill="1" applyBorder="1" applyAlignment="1">
      <alignment horizontal="center" vertical="center" wrapText="1"/>
    </xf>
    <xf numFmtId="0" fontId="6" fillId="4" borderId="54" xfId="0" applyFont="1" applyFill="1" applyBorder="1" applyAlignment="1">
      <alignment vertical="center" wrapText="1"/>
    </xf>
    <xf numFmtId="0" fontId="6" fillId="4" borderId="79" xfId="0" applyFont="1" applyFill="1" applyBorder="1" applyAlignment="1">
      <alignment horizontal="center" vertical="center" wrapText="1"/>
    </xf>
    <xf numFmtId="0" fontId="41" fillId="0" borderId="43" xfId="0" applyFont="1" applyBorder="1" applyAlignment="1">
      <alignment vertical="center" wrapText="1"/>
    </xf>
    <xf numFmtId="0" fontId="7" fillId="0" borderId="0" xfId="0" applyFont="1" applyBorder="1" applyAlignment="1">
      <alignment horizontal="right" vertical="center" indent="4"/>
    </xf>
    <xf numFmtId="0" fontId="5" fillId="0" borderId="15" xfId="0" applyFont="1" applyFill="1" applyBorder="1" applyAlignment="1">
      <alignment horizontal="left" vertical="center"/>
    </xf>
    <xf numFmtId="0" fontId="7" fillId="0" borderId="13" xfId="0" quotePrefix="1" applyFont="1" applyBorder="1" applyAlignment="1">
      <alignment horizontal="center" vertical="center" wrapText="1"/>
    </xf>
    <xf numFmtId="0" fontId="2" fillId="0" borderId="9" xfId="1" applyFill="1" applyBorder="1" applyAlignment="1" applyProtection="1">
      <alignment horizontal="center" vertical="center" wrapText="1"/>
    </xf>
    <xf numFmtId="0" fontId="6" fillId="4" borderId="0" xfId="0" applyFont="1" applyFill="1" applyBorder="1" applyAlignment="1"/>
    <xf numFmtId="0" fontId="6" fillId="0" borderId="0" xfId="0" applyFont="1" applyBorder="1" applyAlignment="1"/>
    <xf numFmtId="0" fontId="3" fillId="0" borderId="18" xfId="0" applyFont="1" applyFill="1" applyBorder="1" applyAlignment="1">
      <alignment horizontal="center" vertical="center" wrapText="1"/>
    </xf>
    <xf numFmtId="0" fontId="49" fillId="5" borderId="81" xfId="0" applyFont="1" applyFill="1" applyBorder="1" applyAlignment="1">
      <alignment horizontal="centerContinuous" vertical="center"/>
    </xf>
    <xf numFmtId="0" fontId="28" fillId="5" borderId="15" xfId="0" applyFont="1" applyFill="1" applyBorder="1" applyAlignment="1">
      <alignment horizontal="centerContinuous" vertical="center"/>
    </xf>
    <xf numFmtId="0" fontId="28" fillId="5" borderId="82" xfId="0" applyFont="1" applyFill="1" applyBorder="1" applyAlignment="1">
      <alignment horizontal="centerContinuous" vertical="center"/>
    </xf>
    <xf numFmtId="0" fontId="49" fillId="5" borderId="64" xfId="0" applyFont="1" applyFill="1" applyBorder="1" applyAlignment="1">
      <alignment horizontal="centerContinuous" vertical="center"/>
    </xf>
    <xf numFmtId="0" fontId="6" fillId="0" borderId="0" xfId="0" applyFont="1" applyAlignment="1">
      <alignment horizontal="center" vertical="center" wrapText="1"/>
    </xf>
    <xf numFmtId="0" fontId="5" fillId="0" borderId="133" xfId="0" applyFont="1" applyBorder="1" applyAlignment="1">
      <alignment horizontal="left" vertical="center" indent="3"/>
    </xf>
    <xf numFmtId="0" fontId="5" fillId="0" borderId="134" xfId="0" applyFont="1" applyBorder="1" applyAlignment="1">
      <alignment horizontal="left" vertical="center" indent="3"/>
    </xf>
    <xf numFmtId="0" fontId="5" fillId="0" borderId="135" xfId="0" applyFont="1" applyBorder="1" applyAlignment="1">
      <alignment horizontal="left" vertical="center" indent="3"/>
    </xf>
    <xf numFmtId="0" fontId="7" fillId="0" borderId="133" xfId="0" applyFont="1" applyBorder="1" applyAlignment="1">
      <alignment horizontal="left" vertical="center" indent="4"/>
    </xf>
    <xf numFmtId="0" fontId="7" fillId="0" borderId="134" xfId="0" applyFont="1" applyBorder="1" applyAlignment="1">
      <alignment horizontal="left" vertical="center" indent="4"/>
    </xf>
    <xf numFmtId="0" fontId="7" fillId="0" borderId="135" xfId="0" applyFont="1" applyBorder="1" applyAlignment="1">
      <alignment horizontal="left" vertical="center" indent="4"/>
    </xf>
    <xf numFmtId="0" fontId="3" fillId="4" borderId="0" xfId="0" applyFont="1" applyFill="1" applyAlignment="1">
      <alignment horizontal="center" vertical="center"/>
    </xf>
    <xf numFmtId="0" fontId="3" fillId="0" borderId="0" xfId="0" applyFont="1" applyAlignment="1">
      <alignment horizontal="center" vertical="center" wrapText="1"/>
    </xf>
    <xf numFmtId="49" fontId="3" fillId="4" borderId="0" xfId="0" applyNumberFormat="1" applyFont="1" applyFill="1" applyAlignment="1">
      <alignment horizontal="left" vertical="center"/>
    </xf>
    <xf numFmtId="0" fontId="3" fillId="3" borderId="18" xfId="0" applyFont="1" applyFill="1" applyBorder="1" applyAlignment="1">
      <alignment horizontal="center" vertical="center" wrapText="1"/>
    </xf>
    <xf numFmtId="0" fontId="3" fillId="0" borderId="18" xfId="0" applyFont="1" applyFill="1" applyBorder="1" applyAlignment="1">
      <alignment horizontal="center" vertical="center"/>
    </xf>
    <xf numFmtId="0" fontId="3" fillId="4" borderId="31" xfId="0" applyFont="1" applyFill="1" applyBorder="1" applyAlignment="1">
      <alignment horizontal="center" vertical="center" wrapText="1"/>
    </xf>
    <xf numFmtId="0" fontId="3" fillId="4" borderId="49" xfId="0" applyFont="1" applyFill="1" applyBorder="1" applyAlignment="1">
      <alignment vertical="center"/>
    </xf>
    <xf numFmtId="0" fontId="3" fillId="4" borderId="58" xfId="0" applyFont="1" applyFill="1" applyBorder="1" applyAlignment="1">
      <alignment vertical="center"/>
    </xf>
    <xf numFmtId="0" fontId="27" fillId="4" borderId="25"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0" xfId="0" applyFont="1" applyFill="1" applyAlignment="1">
      <alignment horizontal="center" wrapText="1"/>
    </xf>
    <xf numFmtId="0" fontId="3" fillId="0" borderId="0" xfId="0" applyFont="1" applyAlignment="1">
      <alignment horizontal="center" wrapText="1"/>
    </xf>
    <xf numFmtId="0" fontId="20" fillId="4" borderId="139" xfId="0" applyFont="1" applyFill="1" applyBorder="1" applyAlignment="1">
      <alignment horizontal="center" vertical="center" wrapText="1"/>
    </xf>
    <xf numFmtId="0" fontId="20" fillId="4" borderId="76" xfId="0" applyFont="1" applyFill="1" applyBorder="1" applyAlignment="1">
      <alignment horizontal="left" vertical="center" wrapText="1"/>
    </xf>
    <xf numFmtId="0" fontId="17" fillId="4" borderId="76" xfId="0" applyFont="1" applyFill="1" applyBorder="1" applyAlignment="1">
      <alignment horizontal="left" vertical="center" wrapText="1"/>
    </xf>
    <xf numFmtId="0" fontId="6" fillId="0" borderId="7" xfId="0" applyFont="1" applyBorder="1" applyAlignment="1">
      <alignment vertical="center"/>
    </xf>
    <xf numFmtId="0" fontId="6" fillId="0" borderId="67" xfId="0" applyFont="1" applyBorder="1" applyAlignment="1">
      <alignment vertical="center"/>
    </xf>
    <xf numFmtId="0" fontId="6" fillId="0" borderId="11" xfId="0" applyFont="1" applyBorder="1" applyAlignment="1">
      <alignment vertical="center"/>
    </xf>
    <xf numFmtId="0" fontId="7" fillId="0" borderId="89" xfId="0" applyFont="1" applyBorder="1" applyAlignment="1">
      <alignment horizontal="left" vertical="center"/>
    </xf>
    <xf numFmtId="0" fontId="18" fillId="5" borderId="67" xfId="0" applyFont="1" applyFill="1" applyBorder="1" applyAlignment="1">
      <alignment horizontal="centerContinuous" vertical="center"/>
    </xf>
    <xf numFmtId="0" fontId="6" fillId="5" borderId="108" xfId="0" applyFont="1" applyFill="1" applyBorder="1" applyAlignment="1">
      <alignment horizontal="centerContinuous" vertical="center"/>
    </xf>
    <xf numFmtId="0" fontId="6" fillId="5" borderId="130" xfId="0" applyFont="1" applyFill="1" applyBorder="1" applyAlignment="1">
      <alignment horizontal="centerContinuous" vertical="center"/>
    </xf>
    <xf numFmtId="2" fontId="4" fillId="5" borderId="148" xfId="0" applyNumberFormat="1" applyFont="1" applyFill="1" applyBorder="1" applyAlignment="1">
      <alignment vertical="center"/>
    </xf>
    <xf numFmtId="0" fontId="7" fillId="0" borderId="139" xfId="0" applyFont="1" applyBorder="1" applyAlignment="1">
      <alignment horizontal="left" vertical="center" wrapText="1" indent="1"/>
    </xf>
    <xf numFmtId="0" fontId="7" fillId="0" borderId="149" xfId="0" applyFont="1" applyBorder="1" applyAlignment="1">
      <alignment horizontal="left" vertical="center" wrapText="1" indent="1"/>
    </xf>
    <xf numFmtId="0" fontId="7" fillId="0" borderId="150" xfId="0" applyFont="1" applyBorder="1" applyAlignment="1">
      <alignment horizontal="left" vertical="center" wrapText="1" indent="1"/>
    </xf>
    <xf numFmtId="0" fontId="3" fillId="4" borderId="57" xfId="0" applyFont="1" applyFill="1" applyBorder="1" applyAlignment="1">
      <alignment horizontal="center"/>
    </xf>
    <xf numFmtId="0" fontId="3" fillId="4" borderId="57" xfId="0" applyFont="1" applyFill="1" applyBorder="1" applyAlignment="1">
      <alignment horizontal="center" vertical="center"/>
    </xf>
    <xf numFmtId="0" fontId="3" fillId="4" borderId="45" xfId="0" applyFont="1" applyFill="1" applyBorder="1" applyAlignment="1">
      <alignment horizontal="center" wrapText="1"/>
    </xf>
    <xf numFmtId="0" fontId="7" fillId="0" borderId="49" xfId="0" applyFont="1" applyBorder="1" applyAlignment="1">
      <alignment horizontal="left" vertical="center"/>
    </xf>
    <xf numFmtId="3" fontId="6" fillId="5" borderId="20" xfId="0" applyNumberFormat="1" applyFont="1" applyFill="1" applyBorder="1" applyAlignment="1" applyProtection="1">
      <alignment horizontal="center" vertical="center"/>
      <protection locked="0"/>
    </xf>
    <xf numFmtId="3" fontId="6" fillId="5" borderId="21" xfId="0" applyNumberFormat="1" applyFont="1" applyFill="1" applyBorder="1" applyAlignment="1" applyProtection="1">
      <alignment horizontal="center" vertical="center"/>
      <protection locked="0"/>
    </xf>
    <xf numFmtId="3" fontId="6" fillId="5" borderId="114" xfId="0" applyNumberFormat="1" applyFont="1" applyFill="1" applyBorder="1" applyAlignment="1" applyProtection="1">
      <alignment horizontal="center" vertical="center"/>
      <protection locked="0"/>
    </xf>
    <xf numFmtId="3" fontId="6" fillId="5" borderId="22" xfId="0" applyNumberFormat="1" applyFont="1" applyFill="1" applyBorder="1" applyAlignment="1" applyProtection="1">
      <alignment horizontal="center" vertical="center"/>
      <protection locked="0"/>
    </xf>
    <xf numFmtId="3" fontId="6" fillId="5" borderId="18" xfId="0" applyNumberFormat="1" applyFont="1" applyFill="1" applyBorder="1" applyAlignment="1" applyProtection="1">
      <alignment horizontal="center" vertical="center"/>
      <protection locked="0"/>
    </xf>
    <xf numFmtId="3" fontId="6" fillId="5" borderId="112" xfId="0" applyNumberFormat="1" applyFont="1" applyFill="1" applyBorder="1" applyAlignment="1" applyProtection="1">
      <alignment horizontal="center" vertical="center"/>
      <protection locked="0"/>
    </xf>
    <xf numFmtId="3" fontId="6" fillId="5" borderId="23" xfId="0" applyNumberFormat="1" applyFont="1" applyFill="1" applyBorder="1" applyAlignment="1" applyProtection="1">
      <alignment horizontal="center" vertical="center"/>
      <protection locked="0"/>
    </xf>
    <xf numFmtId="3" fontId="6" fillId="5" borderId="24" xfId="0" applyNumberFormat="1" applyFont="1" applyFill="1" applyBorder="1" applyAlignment="1" applyProtection="1">
      <alignment horizontal="center" vertical="center"/>
      <protection locked="0"/>
    </xf>
    <xf numFmtId="3" fontId="6" fillId="5" borderId="50" xfId="0" applyNumberFormat="1" applyFont="1" applyFill="1" applyBorder="1" applyAlignment="1" applyProtection="1">
      <alignment horizontal="center" vertical="center"/>
      <protection locked="0"/>
    </xf>
    <xf numFmtId="3" fontId="7" fillId="5" borderId="34" xfId="0" applyNumberFormat="1" applyFont="1" applyFill="1" applyBorder="1" applyAlignment="1" applyProtection="1">
      <alignment horizontal="center" vertical="center"/>
      <protection locked="0"/>
    </xf>
    <xf numFmtId="3" fontId="7" fillId="5" borderId="25" xfId="0" applyNumberFormat="1" applyFont="1" applyFill="1" applyBorder="1" applyAlignment="1" applyProtection="1">
      <alignment horizontal="center" vertical="center"/>
      <protection locked="0"/>
    </xf>
    <xf numFmtId="3" fontId="7" fillId="5" borderId="113" xfId="0" applyNumberFormat="1" applyFont="1" applyFill="1" applyBorder="1" applyAlignment="1" applyProtection="1">
      <alignment horizontal="center" vertical="center"/>
      <protection locked="0"/>
    </xf>
    <xf numFmtId="3" fontId="6" fillId="5" borderId="52" xfId="0" applyNumberFormat="1" applyFont="1" applyFill="1" applyBorder="1" applyAlignment="1" applyProtection="1">
      <alignment horizontal="center" vertical="center"/>
      <protection locked="0"/>
    </xf>
    <xf numFmtId="3" fontId="6" fillId="5" borderId="27" xfId="0" applyNumberFormat="1" applyFont="1" applyFill="1" applyBorder="1" applyAlignment="1" applyProtection="1">
      <alignment horizontal="center" vertical="center"/>
      <protection locked="0"/>
    </xf>
    <xf numFmtId="3" fontId="6" fillId="5" borderId="115" xfId="0" applyNumberFormat="1" applyFont="1" applyFill="1" applyBorder="1" applyAlignment="1" applyProtection="1">
      <alignment horizontal="center" vertical="center"/>
      <protection locked="0"/>
    </xf>
    <xf numFmtId="3" fontId="6" fillId="5" borderId="35" xfId="0" applyNumberFormat="1" applyFont="1" applyFill="1" applyBorder="1" applyAlignment="1" applyProtection="1">
      <alignment horizontal="center" vertical="center"/>
      <protection locked="0"/>
    </xf>
    <xf numFmtId="3" fontId="6" fillId="5" borderId="36" xfId="0" applyNumberFormat="1" applyFont="1" applyFill="1" applyBorder="1" applyAlignment="1" applyProtection="1">
      <alignment horizontal="center" vertical="center"/>
      <protection locked="0"/>
    </xf>
    <xf numFmtId="3" fontId="6" fillId="5" borderId="111" xfId="0" applyNumberFormat="1" applyFont="1" applyFill="1" applyBorder="1" applyAlignment="1" applyProtection="1">
      <alignment horizontal="center" vertical="center"/>
      <protection locked="0"/>
    </xf>
    <xf numFmtId="3" fontId="6" fillId="5" borderId="33" xfId="0" applyNumberFormat="1" applyFont="1" applyFill="1" applyBorder="1" applyAlignment="1" applyProtection="1">
      <alignment horizontal="center" vertical="center"/>
      <protection locked="0"/>
    </xf>
    <xf numFmtId="3" fontId="6" fillId="5" borderId="120" xfId="0" applyNumberFormat="1" applyFont="1" applyFill="1" applyBorder="1" applyAlignment="1" applyProtection="1">
      <alignment horizontal="center" vertical="center"/>
      <protection locked="0"/>
    </xf>
    <xf numFmtId="3" fontId="6" fillId="5" borderId="9" xfId="0" applyNumberFormat="1" applyFont="1" applyFill="1" applyBorder="1" applyAlignment="1" applyProtection="1">
      <alignment horizontal="center" vertical="center"/>
      <protection locked="0"/>
    </xf>
    <xf numFmtId="3" fontId="6" fillId="5" borderId="30" xfId="0" applyNumberFormat="1" applyFont="1" applyFill="1" applyBorder="1" applyAlignment="1" applyProtection="1">
      <alignment horizontal="center" vertical="center"/>
      <protection locked="0"/>
    </xf>
    <xf numFmtId="3" fontId="6" fillId="5" borderId="31" xfId="0" applyNumberFormat="1" applyFont="1" applyFill="1" applyBorder="1" applyAlignment="1" applyProtection="1">
      <alignment horizontal="center" vertical="center"/>
      <protection locked="0"/>
    </xf>
    <xf numFmtId="3" fontId="6" fillId="5" borderId="17" xfId="0" applyNumberFormat="1" applyFont="1" applyFill="1" applyBorder="1" applyAlignment="1" applyProtection="1">
      <alignment horizontal="center" vertical="center"/>
      <protection locked="0"/>
    </xf>
    <xf numFmtId="3" fontId="6" fillId="5" borderId="116" xfId="0" applyNumberFormat="1" applyFont="1" applyFill="1" applyBorder="1" applyAlignment="1" applyProtection="1">
      <alignment horizontal="center" vertical="center"/>
      <protection locked="0"/>
    </xf>
    <xf numFmtId="3" fontId="6" fillId="5" borderId="34" xfId="0" applyNumberFormat="1" applyFont="1" applyFill="1" applyBorder="1" applyAlignment="1" applyProtection="1">
      <alignment horizontal="center" vertical="center"/>
      <protection locked="0"/>
    </xf>
    <xf numFmtId="3" fontId="6" fillId="5" borderId="25" xfId="0" applyNumberFormat="1" applyFont="1" applyFill="1" applyBorder="1" applyAlignment="1" applyProtection="1">
      <alignment horizontal="center" vertical="center"/>
      <protection locked="0"/>
    </xf>
    <xf numFmtId="3" fontId="6" fillId="5" borderId="13" xfId="0" applyNumberFormat="1" applyFont="1" applyFill="1" applyBorder="1" applyAlignment="1" applyProtection="1">
      <alignment horizontal="center" vertical="center"/>
      <protection locked="0"/>
    </xf>
    <xf numFmtId="3" fontId="7" fillId="5" borderId="13" xfId="0" applyNumberFormat="1" applyFont="1" applyFill="1" applyBorder="1" applyAlignment="1" applyProtection="1">
      <alignment horizontal="center" vertical="center"/>
      <protection locked="0"/>
    </xf>
    <xf numFmtId="3" fontId="6" fillId="5" borderId="37" xfId="0" applyNumberFormat="1" applyFont="1" applyFill="1" applyBorder="1" applyAlignment="1" applyProtection="1">
      <alignment horizontal="center" vertical="center"/>
      <protection locked="0"/>
    </xf>
    <xf numFmtId="3" fontId="6" fillId="5" borderId="59" xfId="0" applyNumberFormat="1" applyFont="1" applyFill="1" applyBorder="1" applyAlignment="1" applyProtection="1">
      <alignment horizontal="center" vertical="center"/>
      <protection locked="0"/>
    </xf>
    <xf numFmtId="3" fontId="6" fillId="5" borderId="28" xfId="0" applyNumberFormat="1" applyFont="1" applyFill="1" applyBorder="1" applyAlignment="1" applyProtection="1">
      <alignment horizontal="center" vertical="center"/>
      <protection locked="0"/>
    </xf>
    <xf numFmtId="3" fontId="6" fillId="5" borderId="29" xfId="0" applyNumberFormat="1" applyFont="1" applyFill="1" applyBorder="1" applyAlignment="1" applyProtection="1">
      <alignment horizontal="center" vertical="center"/>
      <protection locked="0"/>
    </xf>
    <xf numFmtId="3" fontId="6" fillId="5" borderId="69" xfId="0" applyNumberFormat="1" applyFont="1" applyFill="1" applyBorder="1" applyAlignment="1" applyProtection="1">
      <alignment horizontal="center" vertical="center"/>
      <protection locked="0"/>
    </xf>
    <xf numFmtId="3" fontId="6" fillId="5" borderId="53" xfId="0" applyNumberFormat="1" applyFont="1" applyFill="1" applyBorder="1" applyAlignment="1" applyProtection="1">
      <alignment horizontal="center" vertical="center"/>
      <protection locked="0"/>
    </xf>
    <xf numFmtId="3" fontId="6" fillId="5" borderId="12" xfId="0" applyNumberFormat="1" applyFont="1" applyFill="1" applyBorder="1" applyAlignment="1" applyProtection="1">
      <alignment horizontal="center" vertical="center"/>
      <protection locked="0"/>
    </xf>
    <xf numFmtId="3" fontId="6" fillId="5" borderId="10" xfId="0" applyNumberFormat="1" applyFont="1" applyFill="1" applyBorder="1" applyAlignment="1" applyProtection="1">
      <alignment horizontal="center" vertical="center"/>
      <protection locked="0"/>
    </xf>
    <xf numFmtId="3" fontId="7" fillId="5" borderId="144" xfId="0" applyNumberFormat="1" applyFont="1" applyFill="1" applyBorder="1" applyAlignment="1" applyProtection="1">
      <alignment horizontal="center" vertical="center"/>
      <protection locked="0"/>
    </xf>
    <xf numFmtId="3" fontId="7" fillId="5" borderId="77" xfId="0" applyNumberFormat="1" applyFont="1" applyFill="1" applyBorder="1" applyAlignment="1" applyProtection="1">
      <alignment horizontal="center" vertical="center"/>
      <protection locked="0"/>
    </xf>
    <xf numFmtId="3" fontId="7" fillId="5" borderId="121" xfId="0" applyNumberFormat="1" applyFont="1" applyFill="1" applyBorder="1" applyAlignment="1" applyProtection="1">
      <alignment horizontal="center" vertical="center"/>
      <protection locked="0"/>
    </xf>
    <xf numFmtId="3" fontId="7" fillId="5" borderId="143" xfId="0" applyNumberFormat="1" applyFont="1" applyFill="1" applyBorder="1" applyAlignment="1" applyProtection="1">
      <alignment horizontal="center" vertical="center"/>
      <protection locked="0"/>
    </xf>
    <xf numFmtId="3" fontId="7" fillId="5" borderId="20" xfId="0" applyNumberFormat="1" applyFont="1" applyFill="1" applyBorder="1" applyAlignment="1" applyProtection="1">
      <alignment horizontal="center" vertical="center"/>
      <protection locked="0"/>
    </xf>
    <xf numFmtId="3" fontId="7" fillId="5" borderId="21" xfId="0" applyNumberFormat="1" applyFont="1" applyFill="1" applyBorder="1" applyAlignment="1" applyProtection="1">
      <alignment horizontal="center" vertical="center"/>
      <protection locked="0"/>
    </xf>
    <xf numFmtId="3" fontId="7" fillId="5" borderId="33" xfId="0" applyNumberFormat="1" applyFont="1" applyFill="1" applyBorder="1" applyAlignment="1" applyProtection="1">
      <alignment horizontal="center" vertical="center"/>
      <protection locked="0"/>
    </xf>
    <xf numFmtId="3" fontId="6" fillId="5" borderId="26" xfId="0" applyNumberFormat="1" applyFont="1" applyFill="1" applyBorder="1" applyAlignment="1" applyProtection="1">
      <alignment horizontal="center" vertical="center"/>
      <protection locked="0"/>
    </xf>
    <xf numFmtId="3" fontId="7" fillId="5" borderId="32" xfId="0" applyNumberFormat="1" applyFont="1" applyFill="1" applyBorder="1" applyAlignment="1" applyProtection="1">
      <alignment horizontal="center" vertical="center"/>
      <protection locked="0"/>
    </xf>
    <xf numFmtId="3" fontId="7" fillId="5" borderId="34" xfId="0" applyNumberFormat="1" applyFont="1" applyFill="1" applyBorder="1" applyAlignment="1" applyProtection="1">
      <alignment horizontal="center" vertical="center"/>
    </xf>
    <xf numFmtId="3" fontId="7" fillId="5" borderId="48" xfId="0" applyNumberFormat="1" applyFont="1" applyFill="1" applyBorder="1" applyAlignment="1" applyProtection="1">
      <alignment horizontal="center" vertical="center"/>
    </xf>
    <xf numFmtId="3" fontId="7" fillId="5" borderId="25" xfId="0" applyNumberFormat="1" applyFont="1" applyFill="1" applyBorder="1" applyAlignment="1" applyProtection="1">
      <alignment horizontal="center" vertical="center"/>
    </xf>
    <xf numFmtId="3" fontId="7" fillId="5" borderId="13" xfId="0" applyNumberFormat="1" applyFont="1" applyFill="1" applyBorder="1" applyAlignment="1" applyProtection="1">
      <alignment horizontal="center" vertical="center"/>
    </xf>
    <xf numFmtId="3" fontId="7" fillId="5" borderId="0" xfId="0" applyNumberFormat="1" applyFont="1" applyFill="1" applyBorder="1" applyAlignment="1">
      <alignment horizontal="center" vertical="center" wrapText="1"/>
    </xf>
    <xf numFmtId="3" fontId="7" fillId="5" borderId="0" xfId="0" applyNumberFormat="1" applyFont="1" applyFill="1" applyBorder="1" applyAlignment="1">
      <alignment horizontal="center" vertical="center"/>
    </xf>
    <xf numFmtId="3" fontId="7" fillId="5" borderId="41" xfId="0" applyNumberFormat="1" applyFont="1" applyFill="1" applyBorder="1" applyAlignment="1">
      <alignment horizontal="center" vertical="center"/>
    </xf>
    <xf numFmtId="3" fontId="7" fillId="5" borderId="60" xfId="0" applyNumberFormat="1" applyFont="1" applyFill="1" applyBorder="1" applyAlignment="1" applyProtection="1">
      <alignment horizontal="center" vertical="center"/>
    </xf>
    <xf numFmtId="3" fontId="7" fillId="5" borderId="61" xfId="0" applyNumberFormat="1" applyFont="1" applyFill="1" applyBorder="1" applyAlignment="1" applyProtection="1">
      <alignment horizontal="center" vertical="center"/>
    </xf>
    <xf numFmtId="3" fontId="7" fillId="5" borderId="62" xfId="0" applyNumberFormat="1" applyFont="1" applyFill="1" applyBorder="1" applyAlignment="1" applyProtection="1">
      <alignment horizontal="center" vertical="center"/>
    </xf>
    <xf numFmtId="3" fontId="6" fillId="5" borderId="86" xfId="0" applyNumberFormat="1" applyFont="1" applyFill="1" applyBorder="1" applyAlignment="1" applyProtection="1">
      <alignment horizontal="center" vertical="center"/>
      <protection locked="0"/>
    </xf>
    <xf numFmtId="3" fontId="6" fillId="5" borderId="87" xfId="0" applyNumberFormat="1" applyFont="1" applyFill="1" applyBorder="1" applyAlignment="1" applyProtection="1">
      <alignment horizontal="center" vertical="center"/>
      <protection locked="0"/>
    </xf>
    <xf numFmtId="3" fontId="6" fillId="5" borderId="88" xfId="0" applyNumberFormat="1" applyFont="1" applyFill="1" applyBorder="1" applyAlignment="1" applyProtection="1">
      <alignment horizontal="center" vertical="center"/>
      <protection locked="0"/>
    </xf>
    <xf numFmtId="3" fontId="6" fillId="5" borderId="40" xfId="0" applyNumberFormat="1" applyFont="1" applyFill="1" applyBorder="1" applyAlignment="1" applyProtection="1">
      <alignment horizontal="center" vertical="center"/>
      <protection locked="0"/>
    </xf>
    <xf numFmtId="0" fontId="6" fillId="4" borderId="0" xfId="0" applyFont="1" applyFill="1" applyBorder="1" applyAlignment="1">
      <alignment horizontal="center" vertical="center"/>
    </xf>
    <xf numFmtId="49" fontId="3" fillId="4" borderId="0" xfId="0" applyNumberFormat="1" applyFont="1" applyFill="1" applyBorder="1" applyAlignment="1">
      <alignment horizontal="left" vertical="center"/>
    </xf>
    <xf numFmtId="0" fontId="3" fillId="4" borderId="0" xfId="0" applyFont="1" applyFill="1" applyBorder="1" applyAlignment="1">
      <alignment horizontal="center"/>
    </xf>
    <xf numFmtId="0" fontId="23" fillId="4" borderId="14"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55"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23" fillId="4" borderId="53" xfId="0" applyFont="1" applyFill="1" applyBorder="1" applyAlignment="1">
      <alignment horizontal="center" vertical="center" wrapText="1"/>
    </xf>
    <xf numFmtId="0" fontId="23" fillId="4" borderId="50"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5" fillId="4" borderId="143" xfId="0" applyFont="1" applyFill="1" applyBorder="1" applyAlignment="1">
      <alignment horizontal="center" vertical="center" wrapText="1"/>
    </xf>
    <xf numFmtId="0" fontId="23" fillId="4" borderId="143" xfId="0" applyFont="1" applyFill="1" applyBorder="1" applyAlignment="1">
      <alignment horizontal="center" vertical="center" wrapText="1"/>
    </xf>
    <xf numFmtId="0" fontId="23" fillId="4" borderId="112" xfId="0" applyFont="1" applyFill="1" applyBorder="1" applyAlignment="1">
      <alignment horizontal="center" vertical="center" wrapText="1"/>
    </xf>
    <xf numFmtId="0" fontId="3" fillId="0" borderId="162" xfId="0" applyFont="1" applyFill="1" applyBorder="1" applyAlignment="1">
      <alignment horizontal="center" vertical="center" wrapText="1"/>
    </xf>
    <xf numFmtId="0" fontId="27" fillId="4" borderId="0" xfId="0" applyFont="1" applyFill="1" applyBorder="1" applyAlignment="1">
      <alignment horizontal="center" vertical="center"/>
    </xf>
    <xf numFmtId="0" fontId="3" fillId="4" borderId="0" xfId="0" applyFont="1" applyFill="1" applyBorder="1" applyAlignment="1">
      <alignment vertical="center"/>
    </xf>
    <xf numFmtId="0" fontId="27" fillId="4" borderId="0" xfId="0" applyFont="1" applyFill="1" applyBorder="1" applyAlignment="1">
      <alignment horizontal="center" vertical="center" wrapText="1"/>
    </xf>
    <xf numFmtId="0" fontId="3" fillId="4" borderId="69" xfId="0" applyFont="1" applyFill="1" applyBorder="1" applyAlignment="1">
      <alignment vertical="center"/>
    </xf>
    <xf numFmtId="0" fontId="3" fillId="4" borderId="59" xfId="0" applyFont="1" applyFill="1" applyBorder="1" applyAlignment="1">
      <alignment vertical="center"/>
    </xf>
    <xf numFmtId="0" fontId="3" fillId="4" borderId="10" xfId="0" applyFont="1" applyFill="1" applyBorder="1" applyAlignment="1">
      <alignment horizontal="center" vertical="center"/>
    </xf>
    <xf numFmtId="0" fontId="3" fillId="4" borderId="31" xfId="0" applyFont="1" applyFill="1" applyBorder="1" applyAlignment="1">
      <alignment vertical="center"/>
    </xf>
    <xf numFmtId="0" fontId="3" fillId="4" borderId="28" xfId="0" applyFont="1" applyFill="1" applyBorder="1" applyAlignment="1">
      <alignment vertical="center"/>
    </xf>
    <xf numFmtId="0" fontId="3" fillId="0" borderId="0" xfId="0" applyFont="1" applyFill="1" applyBorder="1" applyAlignment="1">
      <alignment horizontal="center" vertical="center" wrapText="1"/>
    </xf>
    <xf numFmtId="49" fontId="57" fillId="4" borderId="0" xfId="0" applyNumberFormat="1" applyFont="1" applyFill="1" applyAlignment="1">
      <alignment horizontal="left" vertical="center"/>
    </xf>
    <xf numFmtId="0" fontId="6" fillId="0" borderId="39" xfId="0" applyFont="1" applyBorder="1" applyAlignment="1" applyProtection="1">
      <alignment horizontal="center"/>
    </xf>
    <xf numFmtId="0" fontId="6" fillId="0" borderId="39" xfId="0" applyFont="1" applyBorder="1" applyAlignment="1" applyProtection="1">
      <alignment vertical="center"/>
    </xf>
    <xf numFmtId="0" fontId="6" fillId="0" borderId="39" xfId="0" applyFont="1" applyBorder="1" applyAlignment="1" applyProtection="1">
      <alignment horizontal="center" vertical="center"/>
    </xf>
    <xf numFmtId="2" fontId="23" fillId="0" borderId="0" xfId="0" applyNumberFormat="1" applyFont="1" applyAlignment="1" applyProtection="1">
      <alignment wrapText="1"/>
    </xf>
    <xf numFmtId="0" fontId="23" fillId="0" borderId="0" xfId="0" applyFont="1" applyAlignment="1" applyProtection="1">
      <alignment horizontal="center"/>
    </xf>
    <xf numFmtId="0" fontId="23" fillId="0" borderId="0" xfId="0" applyFont="1" applyAlignment="1" applyProtection="1">
      <alignment horizontal="center" wrapText="1"/>
    </xf>
    <xf numFmtId="0" fontId="23" fillId="0" borderId="0" xfId="0" applyFont="1" applyProtection="1"/>
    <xf numFmtId="0" fontId="23" fillId="0" borderId="0" xfId="0" applyFont="1" applyAlignment="1" applyProtection="1">
      <alignment horizontal="center" vertical="center"/>
    </xf>
    <xf numFmtId="0" fontId="23" fillId="0" borderId="0" xfId="0" applyFont="1" applyAlignment="1" applyProtection="1">
      <alignment horizontal="center" vertical="center" wrapText="1"/>
    </xf>
    <xf numFmtId="0" fontId="23" fillId="0" borderId="0" xfId="0" applyFont="1" applyAlignment="1" applyProtection="1">
      <alignment vertical="center"/>
    </xf>
    <xf numFmtId="2" fontId="23" fillId="0" borderId="70" xfId="0" applyNumberFormat="1" applyFont="1" applyBorder="1" applyAlignment="1" applyProtection="1">
      <alignment vertical="center" wrapText="1"/>
    </xf>
    <xf numFmtId="0" fontId="25" fillId="0" borderId="18" xfId="0" applyFont="1" applyBorder="1" applyAlignment="1" applyProtection="1">
      <alignment horizontal="center" vertical="center"/>
    </xf>
    <xf numFmtId="0" fontId="51" fillId="0" borderId="148" xfId="0" applyFont="1" applyFill="1" applyBorder="1" applyAlignment="1" applyProtection="1">
      <alignment horizontal="center" vertical="center" wrapText="1"/>
    </xf>
    <xf numFmtId="2" fontId="23" fillId="4" borderId="70" xfId="0" applyNumberFormat="1" applyFont="1" applyFill="1" applyBorder="1" applyAlignment="1" applyProtection="1">
      <alignment vertical="center" wrapText="1"/>
    </xf>
    <xf numFmtId="0" fontId="23" fillId="4" borderId="18" xfId="0" applyFont="1" applyFill="1" applyBorder="1" applyAlignment="1" applyProtection="1">
      <alignment horizontal="center" vertical="center"/>
    </xf>
    <xf numFmtId="0" fontId="23" fillId="4" borderId="10" xfId="0" applyFont="1" applyFill="1" applyBorder="1" applyAlignment="1" applyProtection="1">
      <alignment horizontal="center" vertical="center"/>
    </xf>
    <xf numFmtId="0" fontId="25" fillId="0" borderId="148" xfId="0" applyNumberFormat="1" applyFont="1" applyFill="1" applyBorder="1" applyAlignment="1" applyProtection="1">
      <alignment horizontal="center" vertical="center" wrapText="1"/>
    </xf>
    <xf numFmtId="49" fontId="23" fillId="0" borderId="0" xfId="0" applyNumberFormat="1" applyFont="1" applyFill="1" applyBorder="1" applyAlignment="1" applyProtection="1">
      <alignment horizontal="center" vertical="center" wrapText="1"/>
    </xf>
    <xf numFmtId="0" fontId="23" fillId="0" borderId="0" xfId="0" applyFont="1" applyFill="1" applyAlignment="1" applyProtection="1">
      <alignment vertical="center"/>
    </xf>
    <xf numFmtId="0" fontId="23" fillId="0" borderId="0" xfId="0" applyFont="1" applyFill="1" applyAlignment="1" applyProtection="1">
      <alignment horizontal="center" vertical="center"/>
    </xf>
    <xf numFmtId="0" fontId="23" fillId="0" borderId="0" xfId="0" applyFont="1" applyFill="1" applyAlignment="1" applyProtection="1">
      <alignment horizontal="center" vertical="center" wrapText="1"/>
    </xf>
    <xf numFmtId="0" fontId="23" fillId="4" borderId="10" xfId="0" applyFont="1" applyFill="1" applyBorder="1" applyAlignment="1" applyProtection="1">
      <alignment horizontal="center" vertical="center" wrapText="1"/>
    </xf>
    <xf numFmtId="0" fontId="23" fillId="4" borderId="18" xfId="0" quotePrefix="1" applyFont="1" applyFill="1" applyBorder="1" applyAlignment="1" applyProtection="1">
      <alignment horizontal="center" vertical="center"/>
    </xf>
    <xf numFmtId="0" fontId="23" fillId="0" borderId="18" xfId="0" applyFont="1" applyFill="1" applyBorder="1" applyAlignment="1" applyProtection="1">
      <alignment horizontal="center" vertical="center" wrapText="1"/>
    </xf>
    <xf numFmtId="49" fontId="23" fillId="4" borderId="70" xfId="0" applyNumberFormat="1" applyFont="1" applyFill="1" applyBorder="1" applyAlignment="1" applyProtection="1">
      <alignment vertical="center" wrapText="1"/>
    </xf>
    <xf numFmtId="0" fontId="53" fillId="0" borderId="0" xfId="0" applyFont="1" applyAlignment="1" applyProtection="1">
      <alignment vertical="center"/>
    </xf>
    <xf numFmtId="49" fontId="23" fillId="4" borderId="10" xfId="0" applyNumberFormat="1" applyFont="1" applyFill="1" applyBorder="1" applyAlignment="1" applyProtection="1">
      <alignment horizontal="center" vertical="center" wrapText="1"/>
    </xf>
    <xf numFmtId="0" fontId="23" fillId="4" borderId="0" xfId="0" applyFont="1" applyFill="1" applyAlignment="1" applyProtection="1">
      <alignment vertical="center"/>
    </xf>
    <xf numFmtId="49" fontId="23" fillId="4" borderId="136" xfId="0" applyNumberFormat="1" applyFont="1" applyFill="1" applyBorder="1" applyAlignment="1" applyProtection="1">
      <alignment vertical="center" wrapText="1"/>
    </xf>
    <xf numFmtId="0" fontId="53" fillId="4" borderId="18" xfId="0" applyFont="1" applyFill="1" applyBorder="1" applyAlignment="1" applyProtection="1">
      <alignment horizontal="center" vertical="center"/>
    </xf>
    <xf numFmtId="0" fontId="55" fillId="0" borderId="148" xfId="0" applyNumberFormat="1" applyFont="1" applyFill="1" applyBorder="1" applyAlignment="1" applyProtection="1">
      <alignment horizontal="center" vertical="center" wrapText="1"/>
    </xf>
    <xf numFmtId="49" fontId="3" fillId="0" borderId="70" xfId="0" applyNumberFormat="1" applyFont="1" applyFill="1" applyBorder="1" applyAlignment="1" applyProtection="1">
      <alignment vertical="center" wrapText="1"/>
    </xf>
    <xf numFmtId="0" fontId="25" fillId="0" borderId="2" xfId="0" applyNumberFormat="1" applyFont="1" applyFill="1" applyBorder="1" applyAlignment="1" applyProtection="1">
      <alignment horizontal="center" vertical="center" wrapText="1"/>
    </xf>
    <xf numFmtId="3" fontId="25" fillId="0" borderId="76" xfId="0" applyNumberFormat="1" applyFont="1" applyBorder="1" applyAlignment="1" applyProtection="1">
      <alignment vertical="center" wrapText="1"/>
    </xf>
    <xf numFmtId="3" fontId="23" fillId="0" borderId="77" xfId="0" applyNumberFormat="1" applyFont="1" applyBorder="1" applyAlignment="1" applyProtection="1">
      <alignment horizontal="center" vertical="center"/>
    </xf>
    <xf numFmtId="3" fontId="25" fillId="0" borderId="11" xfId="0" applyNumberFormat="1" applyFont="1" applyFill="1" applyBorder="1" applyAlignment="1" applyProtection="1">
      <alignment horizontal="center" vertical="center" wrapText="1"/>
    </xf>
    <xf numFmtId="0" fontId="23" fillId="0" borderId="0" xfId="0" applyFont="1" applyBorder="1" applyAlignment="1" applyProtection="1">
      <alignment horizontal="center" vertical="center"/>
    </xf>
    <xf numFmtId="2" fontId="23" fillId="0" borderId="0" xfId="0" applyNumberFormat="1" applyFont="1" applyAlignment="1" applyProtection="1">
      <alignment vertical="center" wrapText="1"/>
    </xf>
    <xf numFmtId="49" fontId="3" fillId="3" borderId="84" xfId="0" applyNumberFormat="1" applyFont="1" applyFill="1" applyBorder="1" applyAlignment="1" applyProtection="1">
      <alignment horizontal="center" vertical="center"/>
    </xf>
    <xf numFmtId="49" fontId="3" fillId="3" borderId="84" xfId="0" applyNumberFormat="1" applyFont="1" applyFill="1" applyBorder="1" applyAlignment="1" applyProtection="1">
      <alignment horizontal="center" vertical="center" wrapText="1"/>
    </xf>
    <xf numFmtId="49" fontId="3" fillId="3" borderId="75" xfId="0" applyNumberFormat="1" applyFont="1" applyFill="1" applyBorder="1" applyAlignment="1" applyProtection="1">
      <alignment horizontal="center" vertical="center" wrapText="1"/>
    </xf>
    <xf numFmtId="0" fontId="3" fillId="3" borderId="166" xfId="0" applyFont="1" applyFill="1" applyBorder="1" applyAlignment="1" applyProtection="1">
      <alignment horizontal="center" vertical="center" wrapText="1"/>
    </xf>
    <xf numFmtId="0" fontId="3" fillId="3" borderId="45" xfId="0" applyFont="1" applyFill="1" applyBorder="1" applyAlignment="1" applyProtection="1">
      <alignment horizontal="center" vertical="center" wrapText="1"/>
    </xf>
    <xf numFmtId="0" fontId="3" fillId="3" borderId="18" xfId="0" applyFont="1" applyFill="1" applyBorder="1" applyAlignment="1" applyProtection="1">
      <alignment horizontal="center" vertical="center" wrapText="1"/>
    </xf>
    <xf numFmtId="0" fontId="3" fillId="3" borderId="106" xfId="0" applyFont="1" applyFill="1" applyBorder="1" applyAlignment="1" applyProtection="1">
      <alignment horizontal="center" vertical="center" wrapText="1"/>
    </xf>
    <xf numFmtId="0" fontId="3" fillId="3" borderId="152" xfId="0" applyFont="1" applyFill="1" applyBorder="1" applyAlignment="1" applyProtection="1">
      <alignment horizontal="center" vertical="center" wrapText="1"/>
    </xf>
    <xf numFmtId="49" fontId="23" fillId="4" borderId="124" xfId="0" applyNumberFormat="1" applyFont="1" applyFill="1" applyBorder="1" applyAlignment="1" applyProtection="1">
      <alignment vertical="center" wrapText="1"/>
    </xf>
    <xf numFmtId="49" fontId="23" fillId="4" borderId="118" xfId="0" applyNumberFormat="1" applyFont="1" applyFill="1" applyBorder="1" applyAlignment="1" applyProtection="1">
      <alignment horizontal="center" vertical="center"/>
    </xf>
    <xf numFmtId="49" fontId="23" fillId="0" borderId="118" xfId="0" applyNumberFormat="1" applyFont="1" applyFill="1" applyBorder="1" applyAlignment="1" applyProtection="1">
      <alignment horizontal="center" vertical="center"/>
    </xf>
    <xf numFmtId="0" fontId="23" fillId="0" borderId="118" xfId="0" applyNumberFormat="1" applyFont="1" applyFill="1" applyBorder="1" applyAlignment="1" applyProtection="1">
      <alignment horizontal="center" vertical="center"/>
    </xf>
    <xf numFmtId="49" fontId="23" fillId="0" borderId="118" xfId="0" applyNumberFormat="1" applyFont="1" applyFill="1" applyBorder="1" applyAlignment="1" applyProtection="1">
      <alignment horizontal="center" vertical="center" wrapText="1"/>
    </xf>
    <xf numFmtId="49" fontId="23" fillId="0" borderId="125" xfId="0" applyNumberFormat="1" applyFont="1" applyFill="1" applyBorder="1" applyAlignment="1" applyProtection="1">
      <alignment horizontal="center" vertical="center"/>
    </xf>
    <xf numFmtId="49" fontId="23" fillId="4" borderId="163" xfId="0" applyNumberFormat="1" applyFont="1" applyFill="1" applyBorder="1" applyAlignment="1" applyProtection="1">
      <alignment horizontal="center" vertical="center"/>
    </xf>
    <xf numFmtId="49" fontId="23" fillId="4" borderId="126" xfId="0" applyNumberFormat="1" applyFont="1" applyFill="1" applyBorder="1" applyAlignment="1" applyProtection="1">
      <alignment vertical="center" wrapText="1"/>
    </xf>
    <xf numFmtId="49" fontId="23" fillId="4" borderId="119" xfId="0" applyNumberFormat="1" applyFont="1" applyFill="1" applyBorder="1" applyAlignment="1" applyProtection="1">
      <alignment horizontal="center" vertical="center"/>
    </xf>
    <xf numFmtId="49" fontId="23" fillId="0" borderId="119" xfId="0" applyNumberFormat="1" applyFont="1" applyFill="1" applyBorder="1" applyAlignment="1" applyProtection="1">
      <alignment horizontal="center" vertical="center"/>
    </xf>
    <xf numFmtId="49" fontId="23" fillId="0" borderId="119" xfId="0" applyNumberFormat="1" applyFont="1" applyFill="1" applyBorder="1" applyAlignment="1" applyProtection="1">
      <alignment horizontal="center" vertical="center" wrapText="1"/>
    </xf>
    <xf numFmtId="49" fontId="23" fillId="0" borderId="127" xfId="0" applyNumberFormat="1" applyFont="1" applyFill="1" applyBorder="1" applyAlignment="1" applyProtection="1">
      <alignment horizontal="center" vertical="center"/>
    </xf>
    <xf numFmtId="49" fontId="23" fillId="4" borderId="164" xfId="0" applyNumberFormat="1" applyFont="1" applyFill="1" applyBorder="1" applyAlignment="1" applyProtection="1">
      <alignment horizontal="center" vertical="center"/>
    </xf>
    <xf numFmtId="0" fontId="23" fillId="0" borderId="119" xfId="0" applyNumberFormat="1" applyFont="1" applyFill="1" applyBorder="1" applyAlignment="1" applyProtection="1">
      <alignment horizontal="center" vertical="center"/>
    </xf>
    <xf numFmtId="49" fontId="23" fillId="4" borderId="119" xfId="0" quotePrefix="1" applyNumberFormat="1" applyFont="1" applyFill="1" applyBorder="1" applyAlignment="1" applyProtection="1">
      <alignment horizontal="center" vertical="center"/>
    </xf>
    <xf numFmtId="49" fontId="23" fillId="4" borderId="119" xfId="0" applyNumberFormat="1" applyFont="1" applyFill="1" applyBorder="1" applyAlignment="1" applyProtection="1">
      <alignment horizontal="center" vertical="center" wrapText="1"/>
    </xf>
    <xf numFmtId="0" fontId="23" fillId="0" borderId="127" xfId="0" applyNumberFormat="1" applyFont="1" applyFill="1" applyBorder="1" applyAlignment="1" applyProtection="1">
      <alignment horizontal="center" vertical="center"/>
    </xf>
    <xf numFmtId="0" fontId="23" fillId="0" borderId="119" xfId="0" applyNumberFormat="1" applyFont="1" applyFill="1" applyBorder="1" applyAlignment="1" applyProtection="1">
      <alignment horizontal="center" vertical="center" wrapText="1"/>
    </xf>
    <xf numFmtId="49" fontId="50" fillId="0" borderId="119" xfId="0" applyNumberFormat="1" applyFont="1" applyFill="1" applyBorder="1" applyAlignment="1" applyProtection="1">
      <alignment horizontal="center" vertical="center"/>
    </xf>
    <xf numFmtId="49" fontId="23" fillId="0" borderId="127" xfId="0" applyNumberFormat="1" applyFont="1" applyFill="1" applyBorder="1" applyAlignment="1" applyProtection="1">
      <alignment horizontal="center" vertical="center" wrapText="1"/>
    </xf>
    <xf numFmtId="49" fontId="23" fillId="0" borderId="119" xfId="0" quotePrefix="1" applyNumberFormat="1" applyFont="1" applyFill="1" applyBorder="1" applyAlignment="1" applyProtection="1">
      <alignment horizontal="center" vertical="center" wrapText="1"/>
    </xf>
    <xf numFmtId="0" fontId="23" fillId="4" borderId="119" xfId="0" quotePrefix="1" applyNumberFormat="1" applyFont="1" applyFill="1" applyBorder="1" applyAlignment="1" applyProtection="1">
      <alignment horizontal="center" vertical="center"/>
    </xf>
    <xf numFmtId="0" fontId="23" fillId="4" borderId="164" xfId="0" quotePrefix="1" applyNumberFormat="1" applyFont="1" applyFill="1" applyBorder="1" applyAlignment="1" applyProtection="1">
      <alignment horizontal="center" vertical="center"/>
    </xf>
    <xf numFmtId="0" fontId="23" fillId="0" borderId="127" xfId="0" applyNumberFormat="1" applyFont="1" applyFill="1" applyBorder="1" applyAlignment="1" applyProtection="1">
      <alignment horizontal="center" vertical="center" wrapText="1"/>
    </xf>
    <xf numFmtId="49" fontId="23" fillId="4" borderId="137" xfId="0" quotePrefix="1" applyNumberFormat="1" applyFont="1" applyFill="1" applyBorder="1" applyAlignment="1" applyProtection="1">
      <alignment horizontal="center" vertical="center"/>
    </xf>
    <xf numFmtId="49" fontId="23" fillId="4" borderId="137" xfId="0" applyNumberFormat="1" applyFont="1" applyFill="1" applyBorder="1" applyAlignment="1" applyProtection="1">
      <alignment horizontal="center" vertical="center"/>
    </xf>
    <xf numFmtId="49" fontId="23" fillId="0" borderId="137" xfId="0" applyNumberFormat="1" applyFont="1" applyBorder="1" applyAlignment="1" applyProtection="1">
      <alignment horizontal="center" vertical="center"/>
    </xf>
    <xf numFmtId="0" fontId="23" fillId="0" borderId="137" xfId="0" applyFont="1" applyBorder="1" applyAlignment="1" applyProtection="1">
      <alignment horizontal="center" vertical="center"/>
    </xf>
    <xf numFmtId="49" fontId="23" fillId="0" borderId="119" xfId="0" applyNumberFormat="1" applyFont="1" applyBorder="1" applyAlignment="1" applyProtection="1">
      <alignment horizontal="center" vertical="center"/>
    </xf>
    <xf numFmtId="49" fontId="23" fillId="0" borderId="137" xfId="0" applyNumberFormat="1" applyFont="1" applyBorder="1" applyAlignment="1" applyProtection="1">
      <alignment horizontal="center" vertical="center" wrapText="1"/>
    </xf>
    <xf numFmtId="49" fontId="23" fillId="0" borderId="138" xfId="0" applyNumberFormat="1" applyFont="1" applyBorder="1" applyAlignment="1" applyProtection="1">
      <alignment horizontal="center" vertical="center"/>
    </xf>
    <xf numFmtId="2" fontId="23" fillId="4" borderId="126" xfId="0" applyNumberFormat="1" applyFont="1" applyFill="1" applyBorder="1" applyAlignment="1" applyProtection="1">
      <alignment vertical="center" wrapText="1"/>
    </xf>
    <xf numFmtId="0" fontId="23" fillId="4" borderId="119" xfId="0" applyFont="1" applyFill="1" applyBorder="1" applyAlignment="1" applyProtection="1">
      <alignment horizontal="center" vertical="center"/>
    </xf>
    <xf numFmtId="0" fontId="23" fillId="0" borderId="119" xfId="0" applyFont="1" applyFill="1" applyBorder="1" applyAlignment="1" applyProtection="1">
      <alignment horizontal="center" vertical="center"/>
    </xf>
    <xf numFmtId="0" fontId="23" fillId="0" borderId="119" xfId="0" applyFont="1" applyFill="1" applyBorder="1" applyAlignment="1" applyProtection="1">
      <alignment horizontal="center" vertical="center" wrapText="1"/>
    </xf>
    <xf numFmtId="0" fontId="23" fillId="0" borderId="127" xfId="0" applyFont="1" applyFill="1" applyBorder="1" applyAlignment="1" applyProtection="1">
      <alignment horizontal="center" vertical="center"/>
    </xf>
    <xf numFmtId="0" fontId="23" fillId="4" borderId="164" xfId="0" applyFont="1" applyFill="1" applyBorder="1" applyAlignment="1" applyProtection="1">
      <alignment horizontal="center" vertical="center"/>
    </xf>
    <xf numFmtId="49" fontId="23" fillId="0" borderId="164" xfId="0" applyNumberFormat="1" applyFont="1" applyFill="1" applyBorder="1" applyAlignment="1" applyProtection="1">
      <alignment horizontal="center" vertical="center"/>
    </xf>
    <xf numFmtId="49" fontId="23" fillId="0" borderId="132" xfId="0" applyNumberFormat="1" applyFont="1" applyFill="1" applyBorder="1" applyAlignment="1" applyProtection="1">
      <alignment vertical="center" wrapText="1"/>
    </xf>
    <xf numFmtId="49" fontId="23" fillId="0" borderId="128" xfId="0" applyNumberFormat="1" applyFont="1" applyFill="1" applyBorder="1" applyAlignment="1" applyProtection="1">
      <alignment horizontal="center" vertical="center"/>
    </xf>
    <xf numFmtId="49" fontId="23" fillId="0" borderId="128" xfId="0" applyNumberFormat="1" applyFont="1" applyFill="1" applyBorder="1" applyAlignment="1" applyProtection="1">
      <alignment horizontal="center" vertical="center" wrapText="1"/>
    </xf>
    <xf numFmtId="49" fontId="23" fillId="0" borderId="129" xfId="0" applyNumberFormat="1" applyFont="1" applyFill="1" applyBorder="1" applyAlignment="1" applyProtection="1">
      <alignment horizontal="center" vertical="center" wrapText="1"/>
    </xf>
    <xf numFmtId="49" fontId="23" fillId="0" borderId="165" xfId="0" applyNumberFormat="1" applyFont="1" applyFill="1" applyBorder="1" applyAlignment="1" applyProtection="1">
      <alignment horizontal="center" vertical="center"/>
    </xf>
    <xf numFmtId="3" fontId="23" fillId="5" borderId="153" xfId="0" applyNumberFormat="1" applyFont="1" applyFill="1" applyBorder="1" applyAlignment="1" applyProtection="1">
      <alignment horizontal="right" vertical="center"/>
      <protection locked="0"/>
    </xf>
    <xf numFmtId="3" fontId="23" fillId="5" borderId="154" xfId="0" applyNumberFormat="1" applyFont="1" applyFill="1" applyBorder="1" applyAlignment="1" applyProtection="1">
      <alignment horizontal="right" vertical="center"/>
      <protection locked="0"/>
    </xf>
    <xf numFmtId="3" fontId="23" fillId="5" borderId="155" xfId="0" applyNumberFormat="1" applyFont="1" applyFill="1" applyBorder="1" applyAlignment="1" applyProtection="1">
      <alignment horizontal="right" vertical="center"/>
      <protection locked="0"/>
    </xf>
    <xf numFmtId="3" fontId="23" fillId="5" borderId="156" xfId="0" applyNumberFormat="1" applyFont="1" applyFill="1" applyBorder="1" applyAlignment="1" applyProtection="1">
      <alignment horizontal="right" vertical="center"/>
      <protection locked="0"/>
    </xf>
    <xf numFmtId="3" fontId="23" fillId="5" borderId="18" xfId="0" applyNumberFormat="1" applyFont="1" applyFill="1" applyBorder="1" applyAlignment="1" applyProtection="1">
      <alignment horizontal="right" vertical="center"/>
      <protection locked="0"/>
    </xf>
    <xf numFmtId="3" fontId="23" fillId="5" borderId="157" xfId="0" applyNumberFormat="1" applyFont="1" applyFill="1" applyBorder="1" applyAlignment="1" applyProtection="1">
      <alignment horizontal="right" vertical="center"/>
      <protection locked="0"/>
    </xf>
    <xf numFmtId="3" fontId="23" fillId="5" borderId="45" xfId="0" applyNumberFormat="1" applyFont="1" applyFill="1" applyBorder="1" applyAlignment="1" applyProtection="1">
      <alignment horizontal="right" vertical="center"/>
      <protection locked="0"/>
    </xf>
    <xf numFmtId="3" fontId="23" fillId="5" borderId="158" xfId="0" applyNumberFormat="1" applyFont="1" applyFill="1" applyBorder="1" applyAlignment="1" applyProtection="1">
      <alignment horizontal="right" vertical="center"/>
      <protection locked="0"/>
    </xf>
    <xf numFmtId="3" fontId="23" fillId="5" borderId="168" xfId="0" applyNumberFormat="1" applyFont="1" applyFill="1" applyBorder="1" applyAlignment="1" applyProtection="1">
      <alignment horizontal="right" vertical="center"/>
      <protection locked="0"/>
    </xf>
    <xf numFmtId="3" fontId="23" fillId="5" borderId="49" xfId="0" applyNumberFormat="1" applyFont="1" applyFill="1" applyBorder="1" applyAlignment="1" applyProtection="1">
      <alignment horizontal="right" vertical="center"/>
      <protection locked="0"/>
    </xf>
    <xf numFmtId="3" fontId="23" fillId="5" borderId="169" xfId="0" applyNumberFormat="1" applyFont="1" applyFill="1" applyBorder="1" applyAlignment="1" applyProtection="1">
      <alignment horizontal="right" vertical="center"/>
      <protection locked="0"/>
    </xf>
    <xf numFmtId="3" fontId="23" fillId="5" borderId="159" xfId="0" applyNumberFormat="1" applyFont="1" applyFill="1" applyBorder="1" applyAlignment="1" applyProtection="1">
      <alignment horizontal="right" vertical="center"/>
      <protection locked="0"/>
    </xf>
    <xf numFmtId="3" fontId="23" fillId="5" borderId="160" xfId="0" applyNumberFormat="1" applyFont="1" applyFill="1" applyBorder="1" applyAlignment="1" applyProtection="1">
      <alignment horizontal="right" vertical="center"/>
      <protection locked="0"/>
    </xf>
    <xf numFmtId="3" fontId="23" fillId="5" borderId="161" xfId="0" applyNumberFormat="1" applyFont="1" applyFill="1" applyBorder="1" applyAlignment="1" applyProtection="1">
      <alignment horizontal="right" vertical="center"/>
      <protection locked="0"/>
    </xf>
    <xf numFmtId="3" fontId="25" fillId="5" borderId="65" xfId="0" applyNumberFormat="1" applyFont="1" applyFill="1" applyBorder="1" applyAlignment="1" applyProtection="1">
      <alignment horizontal="right" vertical="center"/>
      <protection locked="0"/>
    </xf>
    <xf numFmtId="3" fontId="25" fillId="5" borderId="130" xfId="0" applyNumberFormat="1" applyFont="1" applyFill="1" applyBorder="1" applyAlignment="1" applyProtection="1">
      <alignment horizontal="right" vertical="center"/>
      <protection locked="0"/>
    </xf>
    <xf numFmtId="49" fontId="3" fillId="0" borderId="167" xfId="0" applyNumberFormat="1" applyFont="1" applyFill="1" applyBorder="1" applyAlignment="1" applyProtection="1">
      <alignment vertical="center" wrapText="1"/>
      <protection locked="0"/>
    </xf>
    <xf numFmtId="0" fontId="23" fillId="4" borderId="31" xfId="0" applyFont="1" applyFill="1" applyBorder="1" applyAlignment="1" applyProtection="1">
      <alignment horizontal="center" vertical="center"/>
      <protection locked="0"/>
    </xf>
    <xf numFmtId="49" fontId="23" fillId="4" borderId="69" xfId="0" applyNumberFormat="1" applyFont="1" applyFill="1" applyBorder="1" applyAlignment="1" applyProtection="1">
      <alignment horizontal="center" vertical="center" wrapText="1"/>
      <protection locked="0"/>
    </xf>
    <xf numFmtId="49" fontId="23" fillId="4" borderId="70" xfId="0" applyNumberFormat="1" applyFont="1" applyFill="1" applyBorder="1" applyAlignment="1" applyProtection="1">
      <alignment vertical="center" wrapText="1"/>
      <protection locked="0"/>
    </xf>
    <xf numFmtId="3" fontId="6" fillId="5" borderId="10" xfId="0" applyNumberFormat="1" applyFont="1" applyFill="1" applyBorder="1" applyAlignment="1" applyProtection="1">
      <alignment horizontal="center" vertical="center" wrapText="1"/>
      <protection locked="0"/>
    </xf>
    <xf numFmtId="3" fontId="6" fillId="5" borderId="28" xfId="0" applyNumberFormat="1" applyFont="1" applyFill="1" applyBorder="1" applyAlignment="1" applyProtection="1">
      <alignment horizontal="center" vertical="center" wrapText="1"/>
      <protection locked="0"/>
    </xf>
    <xf numFmtId="3" fontId="6" fillId="5" borderId="27" xfId="0" applyNumberFormat="1" applyFont="1" applyFill="1" applyBorder="1" applyAlignment="1" applyProtection="1">
      <alignment horizontal="center" vertical="center" wrapText="1"/>
      <protection locked="0"/>
    </xf>
    <xf numFmtId="3" fontId="6" fillId="5" borderId="18" xfId="0" applyNumberFormat="1" applyFont="1" applyFill="1" applyBorder="1" applyAlignment="1" applyProtection="1">
      <alignment horizontal="center" vertical="center" wrapText="1"/>
      <protection locked="0"/>
    </xf>
    <xf numFmtId="0" fontId="39" fillId="0" borderId="39" xfId="0" applyFont="1" applyBorder="1" applyAlignment="1" applyProtection="1">
      <alignment horizontal="center" vertical="center"/>
    </xf>
    <xf numFmtId="0" fontId="23" fillId="0" borderId="0" xfId="0" applyFont="1" applyBorder="1" applyAlignment="1">
      <alignment horizontal="centerContinuous" vertical="center"/>
    </xf>
    <xf numFmtId="0" fontId="58" fillId="4" borderId="9" xfId="1" applyFont="1" applyFill="1" applyBorder="1" applyAlignment="1" applyProtection="1">
      <alignment horizontal="center" vertical="center" wrapText="1"/>
    </xf>
    <xf numFmtId="0" fontId="25" fillId="4" borderId="13" xfId="0" applyFont="1" applyFill="1" applyBorder="1" applyAlignment="1">
      <alignment horizontal="center" vertical="center" wrapText="1"/>
    </xf>
    <xf numFmtId="0" fontId="23" fillId="4" borderId="0" xfId="0" applyFont="1" applyFill="1" applyBorder="1" applyAlignment="1">
      <alignment horizontal="center" vertical="center"/>
    </xf>
    <xf numFmtId="0" fontId="23" fillId="4" borderId="0" xfId="0" applyFont="1" applyFill="1" applyAlignment="1"/>
    <xf numFmtId="0" fontId="23" fillId="0" borderId="0" xfId="0" applyFont="1" applyAlignment="1"/>
    <xf numFmtId="0" fontId="25" fillId="4" borderId="68" xfId="0" applyFont="1" applyFill="1" applyBorder="1" applyAlignment="1">
      <alignment horizontal="center" vertical="center" wrapText="1"/>
    </xf>
    <xf numFmtId="0" fontId="23" fillId="4" borderId="13"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59" fillId="4" borderId="25" xfId="0" applyFont="1" applyFill="1" applyBorder="1" applyAlignment="1">
      <alignment horizontal="center" vertical="center" wrapText="1"/>
    </xf>
    <xf numFmtId="164" fontId="25" fillId="0" borderId="148" xfId="0" applyNumberFormat="1" applyFont="1" applyFill="1" applyBorder="1" applyAlignment="1" applyProtection="1">
      <alignment horizontal="center" vertical="center" wrapText="1"/>
    </xf>
    <xf numFmtId="0" fontId="3" fillId="0" borderId="0" xfId="0" applyFont="1" applyFill="1" applyBorder="1" applyAlignment="1">
      <alignment horizontal="center"/>
    </xf>
    <xf numFmtId="49" fontId="3"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left" vertical="top"/>
    </xf>
    <xf numFmtId="0" fontId="25" fillId="5" borderId="77" xfId="0" applyFont="1" applyFill="1" applyBorder="1" applyAlignment="1">
      <alignment horizontal="centerContinuous" vertical="center" wrapText="1"/>
    </xf>
    <xf numFmtId="0" fontId="5" fillId="4" borderId="109" xfId="0" applyFont="1" applyFill="1" applyBorder="1" applyAlignment="1">
      <alignment horizontal="center" vertical="center" textRotation="90" wrapText="1"/>
    </xf>
    <xf numFmtId="0" fontId="6" fillId="0" borderId="110" xfId="0" applyFont="1" applyBorder="1" applyAlignment="1">
      <alignment horizontal="center" vertical="center" textRotation="90" wrapText="1"/>
    </xf>
    <xf numFmtId="0" fontId="7" fillId="4" borderId="140" xfId="0" applyFont="1" applyFill="1" applyBorder="1" applyAlignment="1">
      <alignment horizontal="center" vertical="center" textRotation="90" wrapText="1"/>
    </xf>
    <xf numFmtId="0" fontId="7" fillId="4" borderId="141" xfId="0" applyFont="1" applyFill="1" applyBorder="1" applyAlignment="1">
      <alignment horizontal="center" vertical="center" textRotation="90" wrapText="1"/>
    </xf>
    <xf numFmtId="0" fontId="7" fillId="4" borderId="142" xfId="0" applyFont="1" applyFill="1" applyBorder="1" applyAlignment="1">
      <alignment horizontal="center" vertical="center" textRotation="90" wrapText="1"/>
    </xf>
    <xf numFmtId="0" fontId="5" fillId="4" borderId="70" xfId="0" applyFont="1" applyFill="1" applyBorder="1" applyAlignment="1">
      <alignment horizontal="center" vertical="center" textRotation="90" wrapText="1"/>
    </xf>
    <xf numFmtId="0" fontId="6" fillId="0" borderId="70" xfId="0" applyFont="1" applyBorder="1" applyAlignment="1">
      <alignment horizontal="center" vertical="center" textRotation="90" wrapText="1"/>
    </xf>
    <xf numFmtId="0" fontId="5" fillId="4" borderId="57" xfId="0" applyFont="1" applyFill="1" applyBorder="1" applyAlignment="1">
      <alignment horizontal="left" vertical="center" wrapText="1"/>
    </xf>
    <xf numFmtId="0" fontId="5" fillId="4" borderId="0" xfId="0" applyFont="1" applyFill="1" applyBorder="1" applyAlignment="1">
      <alignment horizontal="left" vertical="center" wrapText="1"/>
    </xf>
    <xf numFmtId="0" fontId="23" fillId="5" borderId="117" xfId="0" applyFont="1" applyFill="1" applyBorder="1" applyAlignment="1">
      <alignment horizontal="center" vertical="center" textRotation="90" wrapText="1"/>
    </xf>
    <xf numFmtId="0" fontId="23" fillId="5" borderId="70" xfId="0" applyFont="1" applyFill="1" applyBorder="1" applyAlignment="1">
      <alignment horizontal="center" vertical="center" textRotation="90" wrapText="1"/>
    </xf>
    <xf numFmtId="0" fontId="38" fillId="0" borderId="16" xfId="0" applyFont="1" applyBorder="1" applyAlignment="1">
      <alignment horizontal="center" vertical="center" wrapText="1"/>
    </xf>
    <xf numFmtId="0" fontId="38" fillId="0" borderId="4" xfId="0" applyFont="1" applyBorder="1" applyAlignment="1">
      <alignment horizontal="center" vertical="center" wrapText="1"/>
    </xf>
    <xf numFmtId="49" fontId="14" fillId="0" borderId="103" xfId="0" applyNumberFormat="1" applyFont="1" applyBorder="1" applyAlignment="1" applyProtection="1">
      <alignment horizontal="center" vertical="center"/>
      <protection locked="0"/>
    </xf>
    <xf numFmtId="49" fontId="14" fillId="0" borderId="41" xfId="0" applyNumberFormat="1" applyFont="1" applyBorder="1" applyAlignment="1" applyProtection="1">
      <alignment horizontal="center" vertical="center"/>
      <protection locked="0"/>
    </xf>
    <xf numFmtId="49" fontId="6" fillId="0" borderId="41" xfId="0" applyNumberFormat="1" applyFont="1" applyBorder="1" applyAlignment="1" applyProtection="1">
      <alignment horizontal="center" vertical="center"/>
      <protection locked="0"/>
    </xf>
    <xf numFmtId="49" fontId="6" fillId="0" borderId="104" xfId="0" applyNumberFormat="1" applyFont="1" applyBorder="1" applyAlignment="1" applyProtection="1">
      <alignment horizontal="center" vertical="center"/>
      <protection locked="0"/>
    </xf>
    <xf numFmtId="0" fontId="4" fillId="5" borderId="81" xfId="0" applyFont="1" applyFill="1" applyBorder="1" applyAlignment="1">
      <alignment horizontal="center" vertical="center"/>
    </xf>
    <xf numFmtId="0" fontId="14" fillId="5" borderId="15" xfId="0" applyFont="1" applyFill="1" applyBorder="1" applyAlignment="1">
      <alignment vertical="center"/>
    </xf>
    <xf numFmtId="0" fontId="14" fillId="5" borderId="82" xfId="0" applyFont="1" applyFill="1" applyBorder="1" applyAlignment="1">
      <alignment vertical="center"/>
    </xf>
    <xf numFmtId="0" fontId="16" fillId="5" borderId="64" xfId="0" applyFont="1" applyFill="1" applyBorder="1" applyAlignment="1">
      <alignment horizontal="center" vertical="center"/>
    </xf>
    <xf numFmtId="0" fontId="6" fillId="5" borderId="58" xfId="0" applyFont="1" applyFill="1" applyBorder="1" applyAlignment="1">
      <alignment horizontal="center" vertical="center"/>
    </xf>
    <xf numFmtId="0" fontId="6" fillId="5" borderId="44" xfId="0" applyFont="1" applyFill="1" applyBorder="1" applyAlignment="1">
      <alignment horizontal="center" vertical="center"/>
    </xf>
    <xf numFmtId="0" fontId="6" fillId="5" borderId="45" xfId="0" applyFont="1" applyFill="1" applyBorder="1" applyAlignment="1">
      <alignment horizontal="center" vertical="center"/>
    </xf>
    <xf numFmtId="0" fontId="23" fillId="5" borderId="105" xfId="0" applyFont="1" applyFill="1" applyBorder="1" applyAlignment="1">
      <alignment horizontal="center" vertical="center" wrapText="1"/>
    </xf>
    <xf numFmtId="0" fontId="23" fillId="5" borderId="106" xfId="0" applyFont="1" applyFill="1" applyBorder="1" applyAlignment="1">
      <alignment horizontal="center" vertical="center" wrapText="1"/>
    </xf>
    <xf numFmtId="49" fontId="51" fillId="5" borderId="97" xfId="0" applyNumberFormat="1" applyFont="1" applyFill="1" applyBorder="1" applyAlignment="1">
      <alignment horizontal="center" vertical="center" wrapText="1"/>
    </xf>
    <xf numFmtId="0" fontId="51" fillId="5" borderId="107" xfId="0" applyFont="1" applyFill="1" applyBorder="1" applyAlignment="1">
      <alignment horizontal="center" vertical="center" wrapText="1"/>
    </xf>
    <xf numFmtId="0" fontId="16" fillId="5" borderId="11" xfId="0" applyFont="1" applyFill="1" applyBorder="1" applyAlignment="1">
      <alignment horizontal="center" vertical="center"/>
    </xf>
    <xf numFmtId="0" fontId="6" fillId="5" borderId="89" xfId="0" applyFont="1" applyFill="1" applyBorder="1" applyAlignment="1">
      <alignment horizontal="center" vertical="center"/>
    </xf>
    <xf numFmtId="0" fontId="6" fillId="5" borderId="67" xfId="0" applyFont="1" applyFill="1" applyBorder="1" applyAlignment="1">
      <alignment horizontal="center" vertical="center"/>
    </xf>
    <xf numFmtId="0" fontId="6" fillId="5" borderId="65" xfId="0" applyFont="1" applyFill="1" applyBorder="1" applyAlignment="1">
      <alignment horizontal="center" vertical="center"/>
    </xf>
    <xf numFmtId="49" fontId="4" fillId="0" borderId="103" xfId="0" applyNumberFormat="1" applyFont="1" applyBorder="1" applyAlignment="1" applyProtection="1">
      <alignment horizontal="center" vertical="center"/>
      <protection locked="0"/>
    </xf>
    <xf numFmtId="49" fontId="14" fillId="0" borderId="41" xfId="0" applyNumberFormat="1" applyFont="1" applyBorder="1" applyAlignment="1" applyProtection="1">
      <alignment horizontal="center"/>
      <protection locked="0"/>
    </xf>
    <xf numFmtId="49" fontId="6" fillId="0" borderId="41" xfId="0" applyNumberFormat="1" applyFont="1" applyBorder="1" applyAlignment="1" applyProtection="1">
      <alignment horizontal="center"/>
      <protection locked="0"/>
    </xf>
    <xf numFmtId="49" fontId="6" fillId="0" borderId="104" xfId="0" applyNumberFormat="1" applyFont="1" applyBorder="1" applyAlignment="1" applyProtection="1">
      <alignment horizontal="center"/>
      <protection locked="0"/>
    </xf>
    <xf numFmtId="49" fontId="54" fillId="0" borderId="98" xfId="0" applyNumberFormat="1" applyFont="1" applyBorder="1" applyAlignment="1" applyProtection="1">
      <alignment horizontal="center" vertical="center" wrapText="1"/>
      <protection locked="0"/>
    </xf>
    <xf numFmtId="49" fontId="54" fillId="0" borderId="93" xfId="0" applyNumberFormat="1" applyFont="1" applyBorder="1" applyAlignment="1" applyProtection="1">
      <alignment horizontal="center" vertical="center" wrapText="1"/>
      <protection locked="0"/>
    </xf>
    <xf numFmtId="49" fontId="54" fillId="0" borderId="99" xfId="0" applyNumberFormat="1" applyFont="1" applyBorder="1" applyAlignment="1" applyProtection="1">
      <alignment horizontal="center" vertical="center" wrapText="1"/>
      <protection locked="0"/>
    </xf>
    <xf numFmtId="0" fontId="5" fillId="0" borderId="81"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82" xfId="0" applyFont="1" applyBorder="1" applyAlignment="1">
      <alignment horizontal="center" vertical="center" wrapText="1"/>
    </xf>
    <xf numFmtId="0" fontId="6" fillId="0" borderId="146" xfId="0" applyFont="1" applyBorder="1" applyAlignment="1">
      <alignment horizontal="center" vertical="center"/>
    </xf>
    <xf numFmtId="0" fontId="6" fillId="0" borderId="3" xfId="0" applyFont="1" applyBorder="1" applyAlignment="1">
      <alignment horizontal="center" vertical="center"/>
    </xf>
    <xf numFmtId="0" fontId="6" fillId="0" borderId="147" xfId="0" applyFont="1" applyBorder="1" applyAlignment="1">
      <alignment horizontal="center" vertical="center"/>
    </xf>
    <xf numFmtId="2" fontId="4" fillId="5" borderId="10" xfId="0" applyNumberFormat="1" applyFont="1" applyFill="1" applyBorder="1" applyAlignment="1">
      <alignment horizontal="center" vertical="center"/>
    </xf>
    <xf numFmtId="2" fontId="4" fillId="5" borderId="57" xfId="0" applyNumberFormat="1" applyFont="1" applyFill="1" applyBorder="1" applyAlignment="1">
      <alignment horizontal="center" vertical="center"/>
    </xf>
    <xf numFmtId="0" fontId="32" fillId="5" borderId="84" xfId="0" applyFont="1" applyFill="1" applyBorder="1" applyAlignment="1">
      <alignment horizontal="center" vertical="center"/>
    </xf>
    <xf numFmtId="0" fontId="6" fillId="5" borderId="84" xfId="0" applyFont="1" applyFill="1" applyBorder="1" applyAlignment="1">
      <alignment vertical="center"/>
    </xf>
    <xf numFmtId="49" fontId="11" fillId="0" borderId="98" xfId="0" applyNumberFormat="1" applyFont="1" applyBorder="1" applyAlignment="1" applyProtection="1">
      <alignment horizontal="center" vertical="center"/>
      <protection locked="0"/>
    </xf>
    <xf numFmtId="49" fontId="12" fillId="0" borderId="93" xfId="0" applyNumberFormat="1" applyFont="1" applyBorder="1" applyAlignment="1" applyProtection="1">
      <alignment horizontal="center"/>
      <protection locked="0"/>
    </xf>
    <xf numFmtId="49" fontId="6" fillId="0" borderId="93" xfId="0" applyNumberFormat="1" applyFont="1" applyBorder="1" applyAlignment="1" applyProtection="1">
      <alignment horizontal="center"/>
      <protection locked="0"/>
    </xf>
    <xf numFmtId="49" fontId="6" fillId="0" borderId="99" xfId="0" applyNumberFormat="1" applyFont="1" applyBorder="1" applyAlignment="1" applyProtection="1">
      <alignment horizontal="center"/>
      <protection locked="0"/>
    </xf>
    <xf numFmtId="49" fontId="12" fillId="0" borderId="96" xfId="0" applyNumberFormat="1" applyFont="1" applyBorder="1" applyAlignment="1" applyProtection="1">
      <alignment horizontal="center"/>
      <protection locked="0"/>
    </xf>
    <xf numFmtId="49" fontId="12" fillId="0" borderId="0" xfId="0" applyNumberFormat="1" applyFont="1" applyBorder="1" applyAlignment="1" applyProtection="1">
      <alignment horizontal="center"/>
      <protection locked="0"/>
    </xf>
    <xf numFmtId="49" fontId="6" fillId="0" borderId="0" xfId="0" applyNumberFormat="1" applyFont="1" applyBorder="1" applyAlignment="1" applyProtection="1">
      <alignment horizontal="center"/>
      <protection locked="0"/>
    </xf>
    <xf numFmtId="49" fontId="6" fillId="0" borderId="100" xfId="0" applyNumberFormat="1" applyFont="1" applyBorder="1" applyAlignment="1" applyProtection="1">
      <alignment horizontal="center"/>
      <protection locked="0"/>
    </xf>
    <xf numFmtId="49" fontId="12" fillId="0" borderId="101" xfId="0" applyNumberFormat="1" applyFont="1" applyBorder="1" applyAlignment="1" applyProtection="1">
      <alignment horizontal="center"/>
      <protection locked="0"/>
    </xf>
    <xf numFmtId="49" fontId="12" fillId="0" borderId="94" xfId="0" applyNumberFormat="1" applyFont="1" applyBorder="1" applyAlignment="1" applyProtection="1">
      <alignment horizontal="center"/>
      <protection locked="0"/>
    </xf>
    <xf numFmtId="49" fontId="6" fillId="0" borderId="94" xfId="0" applyNumberFormat="1" applyFont="1" applyBorder="1" applyAlignment="1" applyProtection="1">
      <alignment horizontal="center"/>
      <protection locked="0"/>
    </xf>
    <xf numFmtId="49" fontId="6" fillId="0" borderId="102" xfId="0" applyNumberFormat="1" applyFont="1" applyBorder="1" applyAlignment="1" applyProtection="1">
      <alignment horizontal="center"/>
      <protection locked="0"/>
    </xf>
    <xf numFmtId="49" fontId="6" fillId="0" borderId="41" xfId="0" applyNumberFormat="1" applyFont="1" applyBorder="1" applyAlignment="1" applyProtection="1">
      <alignment vertical="center"/>
      <protection locked="0"/>
    </xf>
    <xf numFmtId="49" fontId="6" fillId="0" borderId="104" xfId="0" applyNumberFormat="1" applyFont="1" applyBorder="1" applyAlignment="1" applyProtection="1">
      <alignment vertical="center"/>
      <protection locked="0"/>
    </xf>
    <xf numFmtId="0" fontId="6" fillId="0" borderId="81" xfId="0" applyFont="1" applyBorder="1" applyAlignment="1">
      <alignment horizontal="left" vertical="center" wrapText="1"/>
    </xf>
    <xf numFmtId="0" fontId="6" fillId="0" borderId="151" xfId="0" applyFont="1" applyBorder="1" applyAlignment="1">
      <alignment horizontal="left" vertical="center" wrapText="1"/>
    </xf>
    <xf numFmtId="0" fontId="7" fillId="4" borderId="109" xfId="0" applyFont="1" applyFill="1" applyBorder="1" applyAlignment="1">
      <alignment horizontal="center" vertical="center" textRotation="90" wrapText="1"/>
    </xf>
    <xf numFmtId="0" fontId="39" fillId="0" borderId="110" xfId="0" applyFont="1" applyBorder="1" applyAlignment="1">
      <alignment horizontal="center" vertical="center" textRotation="90" wrapText="1"/>
    </xf>
    <xf numFmtId="0" fontId="23" fillId="5" borderId="74" xfId="0" applyFont="1" applyFill="1" applyBorder="1" applyAlignment="1">
      <alignment horizontal="center" vertical="center" textRotation="90" wrapText="1"/>
    </xf>
    <xf numFmtId="0" fontId="48" fillId="5" borderId="110" xfId="0" applyFont="1" applyFill="1" applyBorder="1" applyAlignment="1">
      <alignment vertical="center"/>
    </xf>
    <xf numFmtId="0" fontId="46" fillId="5" borderId="84" xfId="0" applyFont="1" applyFill="1" applyBorder="1" applyAlignment="1">
      <alignment vertical="center"/>
    </xf>
    <xf numFmtId="0" fontId="6" fillId="5" borderId="97" xfId="0" applyFont="1" applyFill="1" applyBorder="1" applyAlignment="1">
      <alignment horizontal="center" vertical="center" wrapText="1"/>
    </xf>
    <xf numFmtId="0" fontId="6" fillId="5" borderId="107" xfId="0" applyFont="1" applyFill="1" applyBorder="1" applyAlignment="1">
      <alignment horizontal="center" vertical="center" wrapText="1"/>
    </xf>
    <xf numFmtId="0" fontId="18" fillId="5" borderId="11" xfId="0" applyFont="1" applyFill="1" applyBorder="1" applyAlignment="1">
      <alignment horizontal="center" vertical="center"/>
    </xf>
    <xf numFmtId="0" fontId="6" fillId="5" borderId="131" xfId="0" applyFont="1" applyFill="1" applyBorder="1" applyAlignment="1">
      <alignment horizontal="center" vertical="center" wrapText="1"/>
    </xf>
    <xf numFmtId="0" fontId="18" fillId="5" borderId="6" xfId="0" applyFont="1" applyFill="1" applyBorder="1" applyAlignment="1">
      <alignment horizontal="center" vertical="center"/>
    </xf>
    <xf numFmtId="0" fontId="6" fillId="5" borderId="92" xfId="0" applyFont="1" applyFill="1" applyBorder="1" applyAlignment="1">
      <alignment horizontal="center" vertical="center"/>
    </xf>
    <xf numFmtId="49" fontId="11" fillId="4" borderId="98" xfId="0" applyNumberFormat="1" applyFont="1" applyFill="1" applyBorder="1" applyAlignment="1" applyProtection="1">
      <alignment horizontal="center" vertical="center"/>
      <protection locked="0"/>
    </xf>
    <xf numFmtId="49" fontId="12" fillId="4" borderId="93" xfId="0" applyNumberFormat="1" applyFont="1" applyFill="1" applyBorder="1" applyAlignment="1" applyProtection="1">
      <alignment horizontal="center"/>
      <protection locked="0"/>
    </xf>
    <xf numFmtId="49" fontId="12" fillId="4" borderId="99" xfId="0" applyNumberFormat="1" applyFont="1" applyFill="1" applyBorder="1" applyAlignment="1" applyProtection="1">
      <alignment horizontal="center"/>
      <protection locked="0"/>
    </xf>
    <xf numFmtId="49" fontId="12" fillId="4" borderId="96" xfId="0" applyNumberFormat="1" applyFont="1" applyFill="1" applyBorder="1" applyAlignment="1" applyProtection="1">
      <alignment horizontal="center"/>
      <protection locked="0"/>
    </xf>
    <xf numFmtId="49" fontId="12" fillId="4" borderId="0" xfId="0" applyNumberFormat="1" applyFont="1" applyFill="1" applyBorder="1" applyAlignment="1" applyProtection="1">
      <alignment horizontal="center"/>
      <protection locked="0"/>
    </xf>
    <xf numFmtId="49" fontId="12" fillId="4" borderId="100" xfId="0" applyNumberFormat="1" applyFont="1" applyFill="1" applyBorder="1" applyAlignment="1" applyProtection="1">
      <alignment horizontal="center"/>
      <protection locked="0"/>
    </xf>
    <xf numFmtId="49" fontId="12" fillId="4" borderId="101" xfId="0" applyNumberFormat="1" applyFont="1" applyFill="1" applyBorder="1" applyAlignment="1" applyProtection="1">
      <alignment horizontal="center"/>
      <protection locked="0"/>
    </xf>
    <xf numFmtId="49" fontId="12" fillId="4" borderId="94" xfId="0" applyNumberFormat="1" applyFont="1" applyFill="1" applyBorder="1" applyAlignment="1" applyProtection="1">
      <alignment horizontal="center"/>
      <protection locked="0"/>
    </xf>
    <xf numFmtId="49" fontId="12" fillId="4" borderId="102" xfId="0" applyNumberFormat="1" applyFont="1" applyFill="1" applyBorder="1" applyAlignment="1" applyProtection="1">
      <alignment horizontal="center"/>
      <protection locked="0"/>
    </xf>
    <xf numFmtId="49" fontId="14" fillId="4" borderId="98" xfId="0" applyNumberFormat="1" applyFont="1" applyFill="1" applyBorder="1" applyAlignment="1" applyProtection="1">
      <alignment horizontal="center" vertical="center"/>
      <protection locked="0"/>
    </xf>
    <xf numFmtId="49" fontId="14" fillId="4" borderId="93" xfId="0" applyNumberFormat="1" applyFont="1" applyFill="1" applyBorder="1" applyAlignment="1" applyProtection="1">
      <alignment horizontal="center" vertical="center"/>
      <protection locked="0"/>
    </xf>
    <xf numFmtId="49" fontId="14" fillId="4" borderId="99" xfId="0" applyNumberFormat="1" applyFont="1" applyFill="1" applyBorder="1" applyAlignment="1" applyProtection="1">
      <alignment horizontal="center" vertical="center"/>
      <protection locked="0"/>
    </xf>
    <xf numFmtId="49" fontId="4" fillId="4" borderId="103" xfId="0" applyNumberFormat="1" applyFont="1" applyFill="1" applyBorder="1" applyAlignment="1" applyProtection="1">
      <alignment horizontal="center" vertical="center"/>
      <protection locked="0"/>
    </xf>
    <xf numFmtId="49" fontId="47" fillId="4" borderId="41" xfId="0" applyNumberFormat="1" applyFont="1" applyFill="1" applyBorder="1" applyAlignment="1" applyProtection="1">
      <alignment horizontal="center" vertical="center"/>
      <protection locked="0"/>
    </xf>
    <xf numFmtId="49" fontId="47" fillId="4" borderId="104" xfId="0" applyNumberFormat="1" applyFont="1" applyFill="1" applyBorder="1" applyAlignment="1" applyProtection="1">
      <alignment horizontal="center" vertical="center"/>
      <protection locked="0"/>
    </xf>
    <xf numFmtId="0" fontId="7" fillId="0" borderId="89" xfId="0" applyFont="1" applyBorder="1" applyAlignment="1">
      <alignment horizontal="left" vertical="center"/>
    </xf>
    <xf numFmtId="0" fontId="7" fillId="0" borderId="65" xfId="0" applyFont="1" applyBorder="1" applyAlignment="1">
      <alignment horizontal="left" vertical="center"/>
    </xf>
    <xf numFmtId="0" fontId="6" fillId="0" borderId="145" xfId="0" applyFont="1" applyBorder="1" applyAlignment="1">
      <alignment horizontal="center" vertical="center"/>
    </xf>
    <xf numFmtId="0" fontId="6" fillId="0" borderId="108" xfId="0" applyFont="1" applyBorder="1" applyAlignment="1">
      <alignment horizontal="center" vertical="center"/>
    </xf>
    <xf numFmtId="0" fontId="6" fillId="0" borderId="130" xfId="0" applyFont="1" applyBorder="1" applyAlignment="1">
      <alignment horizontal="center" vertical="center"/>
    </xf>
    <xf numFmtId="49" fontId="14" fillId="4" borderId="41" xfId="0" applyNumberFormat="1" applyFont="1" applyFill="1" applyBorder="1" applyAlignment="1" applyProtection="1">
      <alignment horizontal="center"/>
      <protection locked="0"/>
    </xf>
    <xf numFmtId="49" fontId="14" fillId="4" borderId="104" xfId="0" applyNumberFormat="1" applyFont="1" applyFill="1" applyBorder="1" applyAlignment="1" applyProtection="1">
      <alignment horizontal="center"/>
      <protection locked="0"/>
    </xf>
    <xf numFmtId="0" fontId="8" fillId="5" borderId="81" xfId="0" applyFont="1" applyFill="1" applyBorder="1" applyAlignment="1">
      <alignment horizontal="center" vertical="center"/>
    </xf>
    <xf numFmtId="0" fontId="6" fillId="5" borderId="15" xfId="0" applyFont="1" applyFill="1" applyBorder="1" applyAlignment="1">
      <alignment vertical="center"/>
    </xf>
    <xf numFmtId="0" fontId="6" fillId="5" borderId="82" xfId="0" applyFont="1" applyFill="1" applyBorder="1" applyAlignment="1">
      <alignment vertical="center"/>
    </xf>
    <xf numFmtId="0" fontId="5" fillId="0" borderId="81"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82" xfId="0" applyFont="1" applyFill="1" applyBorder="1" applyAlignment="1">
      <alignment horizontal="center" vertical="center" wrapText="1"/>
    </xf>
    <xf numFmtId="0" fontId="36" fillId="0" borderId="3" xfId="0" applyFont="1" applyBorder="1" applyAlignment="1" applyProtection="1">
      <alignment horizontal="center" vertical="center"/>
    </xf>
    <xf numFmtId="0" fontId="36" fillId="0" borderId="147" xfId="0" applyFont="1" applyBorder="1" applyAlignment="1" applyProtection="1">
      <alignment horizontal="center" vertical="center"/>
    </xf>
    <xf numFmtId="2" fontId="9" fillId="0" borderId="74" xfId="0" applyNumberFormat="1" applyFont="1" applyBorder="1" applyAlignment="1" applyProtection="1">
      <alignment horizontal="center" vertical="center" wrapText="1"/>
    </xf>
    <xf numFmtId="2" fontId="9" fillId="0" borderId="110" xfId="0" applyNumberFormat="1" applyFont="1" applyBorder="1" applyAlignment="1" applyProtection="1">
      <alignment horizontal="center" vertical="center" wrapText="1"/>
    </xf>
    <xf numFmtId="0" fontId="23" fillId="0" borderId="123" xfId="0" applyFont="1" applyBorder="1" applyAlignment="1" applyProtection="1">
      <alignment horizontal="center" vertical="center"/>
    </xf>
    <xf numFmtId="0" fontId="23" fillId="0" borderId="28" xfId="0" applyFont="1" applyBorder="1" applyAlignment="1" applyProtection="1">
      <alignment horizontal="center" vertical="center"/>
    </xf>
    <xf numFmtId="0" fontId="23" fillId="0" borderId="97" xfId="0" applyFont="1" applyBorder="1" applyAlignment="1" applyProtection="1">
      <alignment horizontal="center" vertical="center" wrapText="1"/>
    </xf>
    <xf numFmtId="0" fontId="23" fillId="0" borderId="105" xfId="0" applyFont="1" applyBorder="1" applyAlignment="1" applyProtection="1">
      <alignment horizontal="center" vertical="center" wrapText="1"/>
    </xf>
    <xf numFmtId="0" fontId="23" fillId="0" borderId="0" xfId="0" applyFont="1" applyAlignment="1" applyProtection="1">
      <alignment horizontal="center" vertical="center" wrapText="1"/>
    </xf>
    <xf numFmtId="0" fontId="7" fillId="5" borderId="74" xfId="0" applyFont="1" applyFill="1" applyBorder="1" applyAlignment="1" applyProtection="1">
      <alignment horizontal="center" vertical="center" wrapText="1"/>
    </xf>
    <xf numFmtId="0" fontId="7" fillId="5" borderId="122" xfId="0" applyFont="1" applyFill="1" applyBorder="1" applyAlignment="1" applyProtection="1">
      <alignment horizontal="center" vertical="center" wrapText="1"/>
    </xf>
    <xf numFmtId="0" fontId="27" fillId="5" borderId="123" xfId="0" applyFont="1" applyFill="1" applyBorder="1" applyAlignment="1" applyProtection="1">
      <alignment horizontal="center" vertical="center" wrapText="1"/>
    </xf>
    <xf numFmtId="0" fontId="27" fillId="5" borderId="80" xfId="0" applyFont="1" applyFill="1" applyBorder="1" applyAlignment="1" applyProtection="1">
      <alignment horizontal="center" vertical="center" wrapText="1"/>
    </xf>
    <xf numFmtId="0" fontId="7" fillId="5" borderId="123" xfId="0" applyFont="1" applyFill="1" applyBorder="1" applyAlignment="1" applyProtection="1">
      <alignment horizontal="center" vertical="center" wrapText="1"/>
    </xf>
    <xf numFmtId="0" fontId="7" fillId="5" borderId="80" xfId="0" applyFont="1" applyFill="1" applyBorder="1" applyAlignment="1" applyProtection="1">
      <alignment horizontal="center" vertical="center" wrapText="1"/>
    </xf>
    <xf numFmtId="0" fontId="7" fillId="5" borderId="97" xfId="0" applyFont="1" applyFill="1" applyBorder="1" applyAlignment="1" applyProtection="1">
      <alignment horizontal="center" vertical="center" wrapText="1"/>
    </xf>
    <xf numFmtId="0" fontId="7" fillId="5" borderId="107" xfId="0" applyFont="1" applyFill="1" applyBorder="1" applyAlignment="1" applyProtection="1">
      <alignment horizontal="center" vertical="center" wrapText="1"/>
    </xf>
    <xf numFmtId="0" fontId="36" fillId="0" borderId="97" xfId="0" applyFont="1" applyFill="1" applyBorder="1" applyAlignment="1" applyProtection="1">
      <alignment horizontal="center" vertical="center" wrapText="1"/>
    </xf>
    <xf numFmtId="0" fontId="36" fillId="0" borderId="107" xfId="0" applyFont="1" applyFill="1" applyBorder="1" applyAlignment="1" applyProtection="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66675</xdr:colOff>
      <xdr:row>3</xdr:row>
      <xdr:rowOff>133350</xdr:rowOff>
    </xdr:from>
    <xdr:to>
      <xdr:col>1</xdr:col>
      <xdr:colOff>304800</xdr:colOff>
      <xdr:row>3</xdr:row>
      <xdr:rowOff>133350</xdr:rowOff>
    </xdr:to>
    <xdr:sp macro="" textlink="">
      <xdr:nvSpPr>
        <xdr:cNvPr id="13563" name="Line 1">
          <a:extLst>
            <a:ext uri="{FF2B5EF4-FFF2-40B4-BE49-F238E27FC236}">
              <a16:creationId xmlns:a16="http://schemas.microsoft.com/office/drawing/2014/main" id="{00000000-0008-0000-0000-0000FB340000}"/>
            </a:ext>
          </a:extLst>
        </xdr:cNvPr>
        <xdr:cNvSpPr>
          <a:spLocks noChangeShapeType="1"/>
        </xdr:cNvSpPr>
      </xdr:nvSpPr>
      <xdr:spPr bwMode="auto">
        <a:xfrm flipH="1">
          <a:off x="400050" y="1428750"/>
          <a:ext cx="238125" cy="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4</xdr:row>
      <xdr:rowOff>161925</xdr:rowOff>
    </xdr:from>
    <xdr:to>
      <xdr:col>1</xdr:col>
      <xdr:colOff>285750</xdr:colOff>
      <xdr:row>4</xdr:row>
      <xdr:rowOff>161925</xdr:rowOff>
    </xdr:to>
    <xdr:sp macro="" textlink="">
      <xdr:nvSpPr>
        <xdr:cNvPr id="13564" name="Line 2">
          <a:extLst>
            <a:ext uri="{FF2B5EF4-FFF2-40B4-BE49-F238E27FC236}">
              <a16:creationId xmlns:a16="http://schemas.microsoft.com/office/drawing/2014/main" id="{00000000-0008-0000-0000-0000FC340000}"/>
            </a:ext>
          </a:extLst>
        </xdr:cNvPr>
        <xdr:cNvSpPr>
          <a:spLocks noChangeShapeType="1"/>
        </xdr:cNvSpPr>
      </xdr:nvSpPr>
      <xdr:spPr bwMode="auto">
        <a:xfrm flipH="1">
          <a:off x="381000" y="1743075"/>
          <a:ext cx="238125" cy="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xdr:col>
      <xdr:colOff>57150</xdr:colOff>
      <xdr:row>5</xdr:row>
      <xdr:rowOff>152400</xdr:rowOff>
    </xdr:from>
    <xdr:to>
      <xdr:col>1</xdr:col>
      <xdr:colOff>295275</xdr:colOff>
      <xdr:row>5</xdr:row>
      <xdr:rowOff>152400</xdr:rowOff>
    </xdr:to>
    <xdr:sp macro="" textlink="">
      <xdr:nvSpPr>
        <xdr:cNvPr id="13565" name="Line 3">
          <a:extLst>
            <a:ext uri="{FF2B5EF4-FFF2-40B4-BE49-F238E27FC236}">
              <a16:creationId xmlns:a16="http://schemas.microsoft.com/office/drawing/2014/main" id="{00000000-0008-0000-0000-0000FD340000}"/>
            </a:ext>
          </a:extLst>
        </xdr:cNvPr>
        <xdr:cNvSpPr>
          <a:spLocks noChangeShapeType="1"/>
        </xdr:cNvSpPr>
      </xdr:nvSpPr>
      <xdr:spPr bwMode="auto">
        <a:xfrm flipH="1">
          <a:off x="390525" y="2019300"/>
          <a:ext cx="238125" cy="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xdr:col>
      <xdr:colOff>3168317</xdr:colOff>
      <xdr:row>3</xdr:row>
      <xdr:rowOff>58152</xdr:rowOff>
    </xdr:from>
    <xdr:to>
      <xdr:col>1</xdr:col>
      <xdr:colOff>4324350</xdr:colOff>
      <xdr:row>5</xdr:row>
      <xdr:rowOff>200527</xdr:rowOff>
    </xdr:to>
    <xdr:grpSp>
      <xdr:nvGrpSpPr>
        <xdr:cNvPr id="3" name="Gruppieren 2">
          <a:extLst>
            <a:ext uri="{FF2B5EF4-FFF2-40B4-BE49-F238E27FC236}">
              <a16:creationId xmlns:a16="http://schemas.microsoft.com/office/drawing/2014/main" id="{00000000-0008-0000-0000-000003000000}"/>
            </a:ext>
          </a:extLst>
        </xdr:cNvPr>
        <xdr:cNvGrpSpPr/>
      </xdr:nvGrpSpPr>
      <xdr:grpSpPr>
        <a:xfrm>
          <a:off x="3485817" y="1127069"/>
          <a:ext cx="1146508" cy="671541"/>
          <a:chOff x="3871891" y="1143000"/>
          <a:chExt cx="1004907" cy="740820"/>
        </a:xfrm>
      </xdr:grpSpPr>
      <xdr:sp macro="" textlink="">
        <xdr:nvSpPr>
          <xdr:cNvPr id="5" name="Pfeil nach rechts 4">
            <a:extLst>
              <a:ext uri="{FF2B5EF4-FFF2-40B4-BE49-F238E27FC236}">
                <a16:creationId xmlns:a16="http://schemas.microsoft.com/office/drawing/2014/main" id="{00000000-0008-0000-0000-000005000000}"/>
              </a:ext>
            </a:extLst>
          </xdr:cNvPr>
          <xdr:cNvSpPr/>
        </xdr:nvSpPr>
        <xdr:spPr>
          <a:xfrm>
            <a:off x="3871891" y="1143000"/>
            <a:ext cx="1004907" cy="740820"/>
          </a:xfrm>
          <a:prstGeom prst="rightArrow">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4087274" y="1390277"/>
            <a:ext cx="597772" cy="23288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latin typeface="Arial" panose="020B0604020202020204" pitchFamily="34" charset="0"/>
                <a:cs typeface="Arial" panose="020B0604020202020204" pitchFamily="34" charset="0"/>
              </a:rPr>
              <a:t>Name: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3</xdr:row>
      <xdr:rowOff>133350</xdr:rowOff>
    </xdr:from>
    <xdr:to>
      <xdr:col>1</xdr:col>
      <xdr:colOff>304800</xdr:colOff>
      <xdr:row>3</xdr:row>
      <xdr:rowOff>133350</xdr:rowOff>
    </xdr:to>
    <xdr:sp macro="" textlink="">
      <xdr:nvSpPr>
        <xdr:cNvPr id="12858" name="Line 1">
          <a:extLst>
            <a:ext uri="{FF2B5EF4-FFF2-40B4-BE49-F238E27FC236}">
              <a16:creationId xmlns:a16="http://schemas.microsoft.com/office/drawing/2014/main" id="{00000000-0008-0000-0100-00003A320000}"/>
            </a:ext>
          </a:extLst>
        </xdr:cNvPr>
        <xdr:cNvSpPr>
          <a:spLocks noChangeShapeType="1"/>
        </xdr:cNvSpPr>
      </xdr:nvSpPr>
      <xdr:spPr bwMode="auto">
        <a:xfrm flipH="1">
          <a:off x="400050" y="1428750"/>
          <a:ext cx="238125" cy="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4</xdr:row>
      <xdr:rowOff>161925</xdr:rowOff>
    </xdr:from>
    <xdr:to>
      <xdr:col>1</xdr:col>
      <xdr:colOff>285750</xdr:colOff>
      <xdr:row>4</xdr:row>
      <xdr:rowOff>161925</xdr:rowOff>
    </xdr:to>
    <xdr:sp macro="" textlink="">
      <xdr:nvSpPr>
        <xdr:cNvPr id="12859" name="Line 2">
          <a:extLst>
            <a:ext uri="{FF2B5EF4-FFF2-40B4-BE49-F238E27FC236}">
              <a16:creationId xmlns:a16="http://schemas.microsoft.com/office/drawing/2014/main" id="{00000000-0008-0000-0100-00003B320000}"/>
            </a:ext>
          </a:extLst>
        </xdr:cNvPr>
        <xdr:cNvSpPr>
          <a:spLocks noChangeShapeType="1"/>
        </xdr:cNvSpPr>
      </xdr:nvSpPr>
      <xdr:spPr bwMode="auto">
        <a:xfrm flipH="1">
          <a:off x="381000" y="1743075"/>
          <a:ext cx="238125" cy="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xdr:col>
      <xdr:colOff>57150</xdr:colOff>
      <xdr:row>5</xdr:row>
      <xdr:rowOff>152400</xdr:rowOff>
    </xdr:from>
    <xdr:to>
      <xdr:col>1</xdr:col>
      <xdr:colOff>295275</xdr:colOff>
      <xdr:row>5</xdr:row>
      <xdr:rowOff>152400</xdr:rowOff>
    </xdr:to>
    <xdr:sp macro="" textlink="">
      <xdr:nvSpPr>
        <xdr:cNvPr id="12860" name="Line 3">
          <a:extLst>
            <a:ext uri="{FF2B5EF4-FFF2-40B4-BE49-F238E27FC236}">
              <a16:creationId xmlns:a16="http://schemas.microsoft.com/office/drawing/2014/main" id="{00000000-0008-0000-0100-00003C320000}"/>
            </a:ext>
          </a:extLst>
        </xdr:cNvPr>
        <xdr:cNvSpPr>
          <a:spLocks noChangeShapeType="1"/>
        </xdr:cNvSpPr>
      </xdr:nvSpPr>
      <xdr:spPr bwMode="auto">
        <a:xfrm flipH="1">
          <a:off x="390525" y="2019300"/>
          <a:ext cx="238125" cy="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xdr:col>
      <xdr:colOff>3040380</xdr:colOff>
      <xdr:row>3</xdr:row>
      <xdr:rowOff>7620</xdr:rowOff>
    </xdr:from>
    <xdr:to>
      <xdr:col>1</xdr:col>
      <xdr:colOff>4322445</xdr:colOff>
      <xdr:row>5</xdr:row>
      <xdr:rowOff>205740</xdr:rowOff>
    </xdr:to>
    <xdr:grpSp>
      <xdr:nvGrpSpPr>
        <xdr:cNvPr id="6" name="Gruppieren 5">
          <a:extLst>
            <a:ext uri="{FF2B5EF4-FFF2-40B4-BE49-F238E27FC236}">
              <a16:creationId xmlns:a16="http://schemas.microsoft.com/office/drawing/2014/main" id="{00000000-0008-0000-0100-000006000000}"/>
            </a:ext>
          </a:extLst>
        </xdr:cNvPr>
        <xdr:cNvGrpSpPr/>
      </xdr:nvGrpSpPr>
      <xdr:grpSpPr>
        <a:xfrm>
          <a:off x="3354705" y="1074420"/>
          <a:ext cx="1101090" cy="769620"/>
          <a:chOff x="3594734" y="1143000"/>
          <a:chExt cx="1282065" cy="762000"/>
        </a:xfrm>
      </xdr:grpSpPr>
      <xdr:sp macro="" textlink="">
        <xdr:nvSpPr>
          <xdr:cNvPr id="7" name="Pfeil nach rechts 6">
            <a:extLst>
              <a:ext uri="{FF2B5EF4-FFF2-40B4-BE49-F238E27FC236}">
                <a16:creationId xmlns:a16="http://schemas.microsoft.com/office/drawing/2014/main" id="{00000000-0008-0000-0100-000007000000}"/>
              </a:ext>
            </a:extLst>
          </xdr:cNvPr>
          <xdr:cNvSpPr/>
        </xdr:nvSpPr>
        <xdr:spPr>
          <a:xfrm>
            <a:off x="3594734" y="1143000"/>
            <a:ext cx="1282065" cy="762000"/>
          </a:xfrm>
          <a:prstGeom prst="rightArrow">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3638549" y="1400174"/>
            <a:ext cx="687705" cy="225677"/>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latin typeface="Arial" panose="020B0604020202020204" pitchFamily="34" charset="0"/>
                <a:cs typeface="Arial" panose="020B0604020202020204" pitchFamily="34" charset="0"/>
              </a:rPr>
              <a:t>Name: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409575</xdr:colOff>
      <xdr:row>0</xdr:row>
      <xdr:rowOff>0</xdr:rowOff>
    </xdr:from>
    <xdr:to>
      <xdr:col>9</xdr:col>
      <xdr:colOff>809625</xdr:colOff>
      <xdr:row>0</xdr:row>
      <xdr:rowOff>314325</xdr:rowOff>
    </xdr:to>
    <xdr:sp macro="" textlink="">
      <xdr:nvSpPr>
        <xdr:cNvPr id="2" name="Pfeil: nach unten 1">
          <a:extLst>
            <a:ext uri="{FF2B5EF4-FFF2-40B4-BE49-F238E27FC236}">
              <a16:creationId xmlns:a16="http://schemas.microsoft.com/office/drawing/2014/main" id="{AD888777-20F9-2FE8-A677-11F924A11694}"/>
            </a:ext>
          </a:extLst>
        </xdr:cNvPr>
        <xdr:cNvSpPr/>
      </xdr:nvSpPr>
      <xdr:spPr>
        <a:xfrm>
          <a:off x="10296525" y="0"/>
          <a:ext cx="400050" cy="31432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dimension ref="A1:AB65"/>
  <sheetViews>
    <sheetView showGridLines="0" tabSelected="1" zoomScale="90" zoomScaleNormal="90" zoomScaleSheetLayoutView="80" zoomScalePageLayoutView="50" workbookViewId="0">
      <selection activeCell="A4" sqref="A4"/>
    </sheetView>
  </sheetViews>
  <sheetFormatPr baseColWidth="10" defaultColWidth="34.7109375" defaultRowHeight="21" customHeight="1" x14ac:dyDescent="0.2"/>
  <cols>
    <col min="1" max="1" width="4.7109375" style="10" customWidth="1"/>
    <col min="2" max="2" width="64.7109375" style="7" customWidth="1"/>
    <col min="3" max="3" width="24.7109375" style="414" customWidth="1"/>
    <col min="4" max="9" width="11.7109375" style="7" customWidth="1"/>
    <col min="10" max="10" width="9.42578125" style="272" customWidth="1"/>
    <col min="11" max="11" width="21.5703125" style="44" customWidth="1"/>
    <col min="12" max="12" width="14.85546875" style="44" customWidth="1"/>
    <col min="13" max="13" width="16.85546875" style="44" customWidth="1"/>
    <col min="14" max="14" width="20.5703125" style="25" bestFit="1" customWidth="1"/>
    <col min="15" max="15" width="16.85546875" style="25" customWidth="1"/>
    <col min="16" max="16" width="21.42578125" style="25" customWidth="1"/>
    <col min="17" max="17" width="20.7109375" style="44" customWidth="1"/>
    <col min="18" max="18" width="17.42578125" style="44" customWidth="1"/>
    <col min="19" max="19" width="15.5703125" style="44" customWidth="1"/>
    <col min="20" max="20" width="20.7109375" style="25" customWidth="1"/>
    <col min="21" max="21" width="16.140625" style="25" customWidth="1"/>
    <col min="22" max="22" width="16.42578125" style="25" customWidth="1"/>
    <col min="23" max="23" width="25" style="191" customWidth="1"/>
    <col min="24" max="24" width="20.42578125" style="16" customWidth="1"/>
    <col min="25" max="28" width="34.7109375" style="16" customWidth="1"/>
    <col min="29" max="16384" width="34.7109375" style="7"/>
  </cols>
  <sheetData>
    <row r="1" spans="1:28" s="1" customFormat="1" ht="33" customHeight="1" x14ac:dyDescent="0.2">
      <c r="A1" s="433" t="s">
        <v>400</v>
      </c>
      <c r="B1" s="471" t="s">
        <v>0</v>
      </c>
      <c r="C1" s="472"/>
      <c r="D1" s="472"/>
      <c r="E1" s="472"/>
      <c r="F1" s="472"/>
      <c r="G1" s="472"/>
      <c r="H1" s="472"/>
      <c r="I1" s="77" t="s">
        <v>57</v>
      </c>
      <c r="J1" s="43"/>
      <c r="K1" s="179"/>
      <c r="L1" s="179"/>
      <c r="M1" s="179"/>
      <c r="N1" s="22"/>
      <c r="O1" s="22"/>
      <c r="P1" s="22"/>
      <c r="Q1" s="179"/>
      <c r="R1" s="179"/>
      <c r="S1" s="179"/>
      <c r="T1" s="22"/>
      <c r="U1" s="22"/>
      <c r="V1" s="22"/>
      <c r="W1" s="180"/>
      <c r="X1" s="21"/>
      <c r="Y1" s="21"/>
      <c r="Z1" s="21"/>
      <c r="AA1" s="21"/>
      <c r="AB1" s="21"/>
    </row>
    <row r="2" spans="1:28" s="1" customFormat="1" ht="30" customHeight="1" x14ac:dyDescent="0.2">
      <c r="A2" s="434"/>
      <c r="B2" s="469" t="s">
        <v>397</v>
      </c>
      <c r="C2" s="470"/>
      <c r="D2" s="470"/>
      <c r="E2" s="470"/>
      <c r="F2" s="470"/>
      <c r="G2" s="470"/>
      <c r="H2" s="470"/>
      <c r="I2" s="202"/>
      <c r="J2" s="43"/>
      <c r="K2" s="179"/>
      <c r="L2" s="179"/>
      <c r="M2" s="179"/>
      <c r="N2" s="22"/>
      <c r="O2" s="22"/>
      <c r="P2" s="22"/>
      <c r="Q2" s="179"/>
      <c r="R2" s="179"/>
      <c r="S2" s="179"/>
      <c r="T2" s="22"/>
      <c r="U2" s="22"/>
      <c r="V2" s="22"/>
      <c r="W2" s="180"/>
      <c r="X2" s="21"/>
      <c r="Y2" s="21"/>
      <c r="Z2" s="21"/>
      <c r="AA2" s="21"/>
      <c r="AB2" s="21"/>
    </row>
    <row r="3" spans="1:28" s="1" customFormat="1" ht="21" customHeight="1" thickBot="1" x14ac:dyDescent="0.25">
      <c r="A3" s="69" t="s">
        <v>389</v>
      </c>
      <c r="B3" s="70"/>
      <c r="C3" s="409"/>
      <c r="D3" s="12"/>
      <c r="E3" s="12"/>
      <c r="F3" s="71"/>
      <c r="G3" s="71"/>
      <c r="H3" s="71"/>
      <c r="I3" s="72"/>
      <c r="J3" s="43"/>
      <c r="K3" s="179"/>
      <c r="L3" s="179"/>
      <c r="M3" s="179"/>
      <c r="N3" s="22"/>
      <c r="O3" s="22"/>
      <c r="P3" s="22"/>
      <c r="Q3" s="179"/>
      <c r="R3" s="179"/>
      <c r="S3" s="179"/>
      <c r="T3" s="22"/>
      <c r="U3" s="22"/>
      <c r="V3" s="22"/>
      <c r="W3" s="180"/>
      <c r="X3" s="21"/>
      <c r="Y3" s="21"/>
      <c r="Z3" s="21"/>
      <c r="AA3" s="21"/>
      <c r="AB3" s="21"/>
    </row>
    <row r="4" spans="1:28" s="1" customFormat="1" ht="21" customHeight="1" thickTop="1" thickBot="1" x14ac:dyDescent="0.25">
      <c r="A4" s="27"/>
      <c r="B4" s="173" t="s">
        <v>1</v>
      </c>
      <c r="C4" s="473"/>
      <c r="D4" s="474"/>
      <c r="E4" s="474"/>
      <c r="F4" s="474"/>
      <c r="G4" s="475"/>
      <c r="H4" s="476"/>
      <c r="I4" s="295"/>
      <c r="J4" s="43"/>
      <c r="K4" s="179"/>
      <c r="L4" s="179"/>
      <c r="M4" s="179"/>
      <c r="N4" s="22"/>
      <c r="O4" s="22"/>
      <c r="P4" s="22"/>
      <c r="Q4" s="179"/>
      <c r="R4" s="179"/>
      <c r="S4" s="179"/>
      <c r="T4" s="22"/>
      <c r="U4" s="22"/>
      <c r="V4" s="22"/>
      <c r="W4" s="180"/>
      <c r="X4" s="21"/>
      <c r="Y4" s="21"/>
      <c r="Z4" s="21"/>
      <c r="AA4" s="21"/>
      <c r="AB4" s="21"/>
    </row>
    <row r="5" spans="1:28" s="1" customFormat="1" ht="21" customHeight="1" thickTop="1" thickBot="1" x14ac:dyDescent="0.25">
      <c r="A5" s="27"/>
      <c r="B5" s="174" t="s">
        <v>2</v>
      </c>
      <c r="C5" s="477"/>
      <c r="D5" s="478"/>
      <c r="E5" s="478"/>
      <c r="F5" s="478"/>
      <c r="G5" s="479"/>
      <c r="H5" s="480"/>
      <c r="I5" s="295"/>
      <c r="J5" s="43"/>
      <c r="K5" s="179"/>
      <c r="L5" s="179"/>
      <c r="M5" s="179"/>
      <c r="N5" s="22"/>
      <c r="O5" s="22"/>
      <c r="Q5" s="41"/>
      <c r="R5" s="179"/>
      <c r="S5" s="179"/>
      <c r="T5" s="22"/>
      <c r="U5" s="22"/>
      <c r="V5" s="22"/>
      <c r="W5" s="180"/>
      <c r="X5" s="21"/>
      <c r="Y5" s="21"/>
      <c r="Z5" s="21"/>
      <c r="AA5" s="21"/>
      <c r="AB5" s="21"/>
    </row>
    <row r="6" spans="1:28" s="1" customFormat="1" ht="21" customHeight="1" thickTop="1" thickBot="1" x14ac:dyDescent="0.25">
      <c r="A6" s="27"/>
      <c r="B6" s="175" t="s">
        <v>3</v>
      </c>
      <c r="C6" s="481"/>
      <c r="D6" s="482"/>
      <c r="E6" s="482"/>
      <c r="F6" s="482"/>
      <c r="G6" s="483"/>
      <c r="H6" s="484"/>
      <c r="I6" s="295"/>
      <c r="J6" s="43"/>
      <c r="K6" s="179"/>
      <c r="L6" s="179"/>
      <c r="M6" s="179"/>
      <c r="N6" s="22"/>
      <c r="O6" s="22"/>
      <c r="P6" s="22"/>
      <c r="Q6" s="179"/>
      <c r="R6" s="179"/>
      <c r="S6" s="179"/>
      <c r="T6" s="22"/>
      <c r="U6" s="22"/>
      <c r="V6" s="22"/>
      <c r="W6" s="180"/>
      <c r="X6" s="21"/>
      <c r="Y6" s="21"/>
      <c r="Z6" s="21"/>
      <c r="AA6" s="21"/>
      <c r="AB6" s="21"/>
    </row>
    <row r="7" spans="1:28" s="1" customFormat="1" ht="24" customHeight="1" thickTop="1" thickBot="1" x14ac:dyDescent="0.25">
      <c r="A7" s="8"/>
      <c r="B7" s="86" t="s">
        <v>4</v>
      </c>
      <c r="C7" s="456"/>
      <c r="D7" s="485"/>
      <c r="E7" s="485"/>
      <c r="F7" s="485"/>
      <c r="G7" s="485"/>
      <c r="H7" s="486"/>
      <c r="I7" s="296"/>
      <c r="J7" s="43"/>
      <c r="K7" s="179"/>
      <c r="L7" s="179"/>
      <c r="M7" s="179"/>
      <c r="N7" s="22"/>
      <c r="O7" s="22"/>
      <c r="P7" s="22"/>
      <c r="Q7" s="179"/>
      <c r="R7" s="179"/>
      <c r="S7" s="179"/>
      <c r="T7" s="22"/>
      <c r="U7" s="22"/>
      <c r="V7" s="22"/>
      <c r="W7" s="180"/>
      <c r="X7" s="21"/>
      <c r="Y7" s="21"/>
      <c r="Z7" s="21"/>
      <c r="AA7" s="21"/>
      <c r="AB7" s="21"/>
    </row>
    <row r="8" spans="1:28" s="1" customFormat="1" ht="24" customHeight="1" thickTop="1" thickBot="1" x14ac:dyDescent="0.35">
      <c r="A8" s="9"/>
      <c r="B8" s="86" t="s">
        <v>270</v>
      </c>
      <c r="C8" s="456"/>
      <c r="D8" s="457"/>
      <c r="E8" s="457"/>
      <c r="F8" s="457"/>
      <c r="G8" s="458"/>
      <c r="H8" s="459"/>
      <c r="I8" s="295"/>
      <c r="J8" s="43"/>
      <c r="K8" s="179"/>
      <c r="L8" s="179"/>
      <c r="M8" s="179"/>
      <c r="N8" s="22"/>
      <c r="O8" s="22"/>
      <c r="P8" s="22"/>
      <c r="Q8" s="179"/>
      <c r="R8" s="179"/>
      <c r="S8" s="179"/>
      <c r="T8" s="22"/>
      <c r="U8" s="22"/>
      <c r="V8" s="22"/>
      <c r="W8" s="180"/>
      <c r="X8" s="21"/>
      <c r="Y8" s="21"/>
      <c r="Z8" s="21"/>
      <c r="AA8" s="21"/>
      <c r="AB8" s="21"/>
    </row>
    <row r="9" spans="1:28" s="1" customFormat="1" ht="24" customHeight="1" thickTop="1" thickBot="1" x14ac:dyDescent="0.25">
      <c r="A9" s="9"/>
      <c r="B9" s="86" t="s">
        <v>5</v>
      </c>
      <c r="C9" s="437"/>
      <c r="D9" s="438"/>
      <c r="E9" s="438"/>
      <c r="F9" s="438"/>
      <c r="G9" s="439"/>
      <c r="H9" s="440"/>
      <c r="I9" s="297"/>
      <c r="J9" s="43"/>
      <c r="K9" s="179"/>
      <c r="L9" s="179"/>
      <c r="M9" s="179"/>
      <c r="N9" s="22"/>
      <c r="O9" s="22"/>
      <c r="P9" s="22"/>
      <c r="Q9" s="179"/>
      <c r="R9" s="179"/>
      <c r="S9" s="179"/>
      <c r="T9" s="22"/>
      <c r="U9" s="22"/>
      <c r="V9" s="22"/>
      <c r="W9" s="180"/>
      <c r="X9" s="21"/>
      <c r="Y9" s="21"/>
      <c r="Z9" s="21"/>
      <c r="AA9" s="21"/>
      <c r="AB9" s="21"/>
    </row>
    <row r="10" spans="1:28" s="1" customFormat="1" ht="53.25" customHeight="1" thickTop="1" thickBot="1" x14ac:dyDescent="0.25">
      <c r="A10" s="487" t="s">
        <v>391</v>
      </c>
      <c r="B10" s="488"/>
      <c r="C10" s="460" t="s">
        <v>379</v>
      </c>
      <c r="D10" s="461"/>
      <c r="E10" s="461"/>
      <c r="F10" s="461"/>
      <c r="G10" s="461"/>
      <c r="H10" s="462"/>
      <c r="I10" s="297"/>
      <c r="J10" s="43"/>
      <c r="K10" s="179"/>
      <c r="L10" s="179"/>
      <c r="M10" s="179"/>
      <c r="N10" s="22"/>
      <c r="O10" s="22"/>
      <c r="P10" s="22"/>
      <c r="Q10" s="179"/>
      <c r="R10" s="179"/>
      <c r="S10" s="179"/>
      <c r="T10" s="22"/>
      <c r="U10" s="22"/>
      <c r="V10" s="22"/>
      <c r="W10" s="180"/>
      <c r="X10" s="21"/>
      <c r="Y10" s="21"/>
      <c r="Z10" s="21"/>
      <c r="AA10" s="21"/>
      <c r="AB10" s="21"/>
    </row>
    <row r="11" spans="1:28" s="1" customFormat="1" ht="42" customHeight="1" thickBot="1" x14ac:dyDescent="0.25">
      <c r="A11" s="59"/>
      <c r="B11" s="105" t="s">
        <v>364</v>
      </c>
      <c r="C11" s="463" t="s">
        <v>399</v>
      </c>
      <c r="D11" s="464"/>
      <c r="E11" s="464"/>
      <c r="F11" s="464"/>
      <c r="G11" s="464"/>
      <c r="H11" s="464"/>
      <c r="I11" s="465"/>
      <c r="J11" s="270"/>
      <c r="K11" s="92"/>
      <c r="L11" s="92"/>
      <c r="M11" s="92"/>
      <c r="N11" s="64"/>
      <c r="O11" s="64"/>
      <c r="P11" s="64"/>
      <c r="Q11" s="92"/>
      <c r="R11" s="92"/>
      <c r="S11" s="92"/>
      <c r="T11" s="64"/>
      <c r="U11" s="64"/>
      <c r="V11" s="64"/>
      <c r="W11" s="172"/>
    </row>
    <row r="12" spans="1:28" s="1" customFormat="1" ht="26.25" customHeight="1" thickBot="1" x14ac:dyDescent="0.25">
      <c r="A12" s="195"/>
      <c r="B12" s="209" t="s">
        <v>6</v>
      </c>
      <c r="C12" s="466" t="s">
        <v>317</v>
      </c>
      <c r="D12" s="467"/>
      <c r="E12" s="467"/>
      <c r="F12" s="467"/>
      <c r="G12" s="467"/>
      <c r="H12" s="467"/>
      <c r="I12" s="468"/>
      <c r="J12" s="12"/>
      <c r="L12" s="92"/>
      <c r="N12" s="64"/>
      <c r="O12" s="64"/>
      <c r="P12" s="64"/>
      <c r="Q12" s="92"/>
      <c r="R12" s="92"/>
      <c r="S12" s="92"/>
      <c r="T12" s="64"/>
      <c r="U12" s="64"/>
      <c r="V12" s="64"/>
      <c r="W12" s="172"/>
    </row>
    <row r="13" spans="1:28" s="1" customFormat="1" ht="21" customHeight="1" thickBot="1" x14ac:dyDescent="0.25">
      <c r="A13" s="452" t="s">
        <v>61</v>
      </c>
      <c r="B13" s="453"/>
      <c r="C13" s="450" t="str">
        <f>C10</f>
        <v>Kontenplan
des Bundes</v>
      </c>
      <c r="D13" s="168" t="s">
        <v>60</v>
      </c>
      <c r="E13" s="169"/>
      <c r="F13" s="170"/>
      <c r="G13" s="170"/>
      <c r="H13" s="170"/>
      <c r="I13" s="170"/>
      <c r="J13" s="271"/>
      <c r="K13" s="294"/>
      <c r="L13" s="88"/>
      <c r="N13" s="88"/>
      <c r="O13" s="88"/>
      <c r="P13" s="88"/>
      <c r="Q13" s="88"/>
      <c r="R13" s="88"/>
      <c r="S13" s="88"/>
      <c r="T13" s="88"/>
      <c r="U13" s="88"/>
      <c r="V13" s="88"/>
      <c r="W13" s="88"/>
      <c r="X13" s="21"/>
      <c r="Y13" s="21"/>
      <c r="Z13" s="21"/>
      <c r="AA13" s="21"/>
      <c r="AB13" s="21"/>
    </row>
    <row r="14" spans="1:28" s="1" customFormat="1" ht="75" customHeight="1" thickBot="1" x14ac:dyDescent="0.25">
      <c r="A14" s="454"/>
      <c r="B14" s="455"/>
      <c r="C14" s="451"/>
      <c r="D14" s="78" t="s">
        <v>398</v>
      </c>
      <c r="E14" s="423" t="s">
        <v>396</v>
      </c>
      <c r="F14" s="79" t="s">
        <v>360</v>
      </c>
      <c r="G14" s="79" t="s">
        <v>386</v>
      </c>
      <c r="H14" s="79" t="s">
        <v>390</v>
      </c>
      <c r="I14" s="80" t="s">
        <v>395</v>
      </c>
      <c r="J14" s="271"/>
      <c r="K14" s="181" t="s">
        <v>348</v>
      </c>
      <c r="L14" s="179"/>
      <c r="N14" s="22"/>
      <c r="O14" s="22"/>
      <c r="P14" s="22"/>
      <c r="Q14" s="179"/>
      <c r="R14" s="179"/>
      <c r="S14" s="179"/>
      <c r="T14" s="22"/>
      <c r="U14" s="22"/>
      <c r="V14" s="22"/>
      <c r="W14" s="180"/>
      <c r="X14" s="21"/>
      <c r="Y14" s="21"/>
      <c r="Z14" s="21"/>
      <c r="AA14" s="21"/>
      <c r="AB14" s="21"/>
    </row>
    <row r="15" spans="1:28" s="1" customFormat="1" ht="30" customHeight="1" thickBot="1" x14ac:dyDescent="0.25">
      <c r="A15" s="18"/>
      <c r="B15" s="87" t="s">
        <v>145</v>
      </c>
      <c r="C15" s="100"/>
      <c r="D15" s="435" t="s">
        <v>252</v>
      </c>
      <c r="E15" s="435"/>
      <c r="F15" s="435"/>
      <c r="G15" s="435"/>
      <c r="H15" s="435"/>
      <c r="I15" s="436"/>
      <c r="J15" s="284"/>
      <c r="K15" s="182" t="s">
        <v>148</v>
      </c>
      <c r="L15" s="26" t="s">
        <v>147</v>
      </c>
      <c r="M15" s="182" t="s">
        <v>149</v>
      </c>
      <c r="N15" s="182" t="s">
        <v>150</v>
      </c>
      <c r="O15" s="182" t="s">
        <v>151</v>
      </c>
      <c r="P15" s="26" t="s">
        <v>152</v>
      </c>
      <c r="Q15" s="26" t="s">
        <v>153</v>
      </c>
      <c r="R15" s="182" t="s">
        <v>154</v>
      </c>
      <c r="S15" s="26" t="s">
        <v>155</v>
      </c>
      <c r="T15" s="26" t="s">
        <v>156</v>
      </c>
      <c r="U15" s="26" t="s">
        <v>157</v>
      </c>
      <c r="V15" s="26" t="s">
        <v>378</v>
      </c>
      <c r="W15" s="182" t="s">
        <v>159</v>
      </c>
      <c r="X15" s="182" t="s">
        <v>379</v>
      </c>
      <c r="Y15" s="21"/>
      <c r="Z15" s="21"/>
      <c r="AA15" s="21"/>
      <c r="AB15" s="21"/>
    </row>
    <row r="16" spans="1:28" s="1" customFormat="1" ht="33" customHeight="1" thickTop="1" x14ac:dyDescent="0.2">
      <c r="A16" s="28"/>
      <c r="B16" s="101" t="s">
        <v>248</v>
      </c>
      <c r="C16" s="273" t="str">
        <f>+HLOOKUP($C$10,$K$15:$X$60,2,FALSE)</f>
        <v>60 
ohne 605</v>
      </c>
      <c r="D16" s="210"/>
      <c r="E16" s="211"/>
      <c r="F16" s="211"/>
      <c r="G16" s="211"/>
      <c r="H16" s="211"/>
      <c r="I16" s="212"/>
      <c r="J16" s="189"/>
      <c r="K16" s="65" t="s">
        <v>70</v>
      </c>
      <c r="L16" s="65" t="s">
        <v>70</v>
      </c>
      <c r="M16" s="65" t="s">
        <v>70</v>
      </c>
      <c r="N16" s="65">
        <v>8140</v>
      </c>
      <c r="O16" s="65" t="s">
        <v>70</v>
      </c>
      <c r="P16" s="65" t="s">
        <v>70</v>
      </c>
      <c r="Q16" s="65" t="s">
        <v>70</v>
      </c>
      <c r="R16" s="65" t="s">
        <v>70</v>
      </c>
      <c r="S16" s="65" t="s">
        <v>70</v>
      </c>
      <c r="T16" s="65" t="s">
        <v>70</v>
      </c>
      <c r="U16" s="65" t="s">
        <v>70</v>
      </c>
      <c r="V16" s="65" t="s">
        <v>70</v>
      </c>
      <c r="W16" s="65" t="s">
        <v>70</v>
      </c>
      <c r="X16" s="65" t="s">
        <v>381</v>
      </c>
      <c r="Y16" s="21"/>
      <c r="Z16" s="21"/>
      <c r="AA16" s="21"/>
      <c r="AB16" s="21"/>
    </row>
    <row r="17" spans="1:28" s="1" customFormat="1" ht="126" customHeight="1" x14ac:dyDescent="0.2">
      <c r="A17" s="29"/>
      <c r="B17" s="66" t="s">
        <v>227</v>
      </c>
      <c r="C17" s="410" t="str">
        <f>+HLOOKUP($C$10,$K$15:$X$60,3,FALSE)</f>
        <v>6051, 6052, 6053, 6111, 6121, 6130, 6131, 6140, 6141, 6181, 6191, 6192, 6193, 6230, 6231, 6480, 6481</v>
      </c>
      <c r="D17" s="213">
        <f>Rechenhilfe!D35</f>
        <v>0</v>
      </c>
      <c r="E17" s="214">
        <f>Rechenhilfe!E35</f>
        <v>0</v>
      </c>
      <c r="F17" s="214">
        <f>Rechenhilfe!F35</f>
        <v>0</v>
      </c>
      <c r="G17" s="214">
        <f>Rechenhilfe!G35</f>
        <v>0</v>
      </c>
      <c r="H17" s="214">
        <f>Rechenhilfe!H35</f>
        <v>0</v>
      </c>
      <c r="I17" s="215">
        <f>Rechenhilfe!I35</f>
        <v>0</v>
      </c>
      <c r="J17" s="189"/>
      <c r="K17" s="65" t="s">
        <v>354</v>
      </c>
      <c r="L17" s="65" t="s">
        <v>209</v>
      </c>
      <c r="M17" s="65" t="s">
        <v>273</v>
      </c>
      <c r="N17" s="65" t="s">
        <v>213</v>
      </c>
      <c r="O17" s="65" t="s">
        <v>264</v>
      </c>
      <c r="P17" s="65" t="s">
        <v>382</v>
      </c>
      <c r="Q17" s="65" t="s">
        <v>355</v>
      </c>
      <c r="R17" s="65" t="s">
        <v>329</v>
      </c>
      <c r="S17" s="65" t="s">
        <v>356</v>
      </c>
      <c r="T17" s="65" t="s">
        <v>291</v>
      </c>
      <c r="U17" s="65" t="s">
        <v>328</v>
      </c>
      <c r="V17" s="65" t="s">
        <v>210</v>
      </c>
      <c r="W17" s="65" t="s">
        <v>228</v>
      </c>
      <c r="X17" s="65" t="s">
        <v>271</v>
      </c>
      <c r="Y17" s="21"/>
      <c r="Z17" s="21"/>
      <c r="AA17" s="21"/>
      <c r="AB17" s="21"/>
    </row>
    <row r="18" spans="1:28" s="1" customFormat="1" ht="42" customHeight="1" x14ac:dyDescent="0.2">
      <c r="A18" s="424" t="s">
        <v>126</v>
      </c>
      <c r="B18" s="66" t="s">
        <v>383</v>
      </c>
      <c r="C18" s="274">
        <f>+HLOOKUP($C$10,$K$15:$X$60,4,FALSE)</f>
        <v>6192</v>
      </c>
      <c r="D18" s="213"/>
      <c r="E18" s="214"/>
      <c r="F18" s="214"/>
      <c r="G18" s="214"/>
      <c r="H18" s="214"/>
      <c r="I18" s="215"/>
      <c r="J18" s="189"/>
      <c r="K18" s="65" t="s">
        <v>285</v>
      </c>
      <c r="L18" s="40">
        <v>6192</v>
      </c>
      <c r="M18" s="40">
        <v>6492</v>
      </c>
      <c r="N18" s="65">
        <v>815192</v>
      </c>
      <c r="O18" s="40" t="s">
        <v>275</v>
      </c>
      <c r="P18" s="167" t="s">
        <v>277</v>
      </c>
      <c r="Q18" s="40">
        <v>6152</v>
      </c>
      <c r="R18" s="65">
        <v>6192</v>
      </c>
      <c r="S18" s="65">
        <v>6192</v>
      </c>
      <c r="T18" s="40">
        <v>6262</v>
      </c>
      <c r="U18" s="40" t="s">
        <v>275</v>
      </c>
      <c r="V18" s="65">
        <v>6192</v>
      </c>
      <c r="W18" s="65">
        <v>6262</v>
      </c>
      <c r="X18" s="65">
        <v>6192</v>
      </c>
      <c r="Y18" s="21"/>
      <c r="Z18" s="21"/>
      <c r="AA18" s="21"/>
      <c r="AB18" s="21"/>
    </row>
    <row r="19" spans="1:28" s="1" customFormat="1" ht="42" customHeight="1" x14ac:dyDescent="0.2">
      <c r="A19" s="425"/>
      <c r="B19" s="66" t="s">
        <v>363</v>
      </c>
      <c r="C19" s="274">
        <f>+HLOOKUP($C$10,$K$15:$X$60,5,FALSE)</f>
        <v>6193</v>
      </c>
      <c r="D19" s="213"/>
      <c r="E19" s="214"/>
      <c r="F19" s="214"/>
      <c r="G19" s="214"/>
      <c r="H19" s="214"/>
      <c r="I19" s="215"/>
      <c r="J19" s="189"/>
      <c r="K19" s="65" t="s">
        <v>286</v>
      </c>
      <c r="L19" s="40">
        <v>6193</v>
      </c>
      <c r="M19" s="40">
        <v>6493</v>
      </c>
      <c r="N19" s="65">
        <v>815193</v>
      </c>
      <c r="O19" s="40" t="s">
        <v>276</v>
      </c>
      <c r="P19" s="167" t="s">
        <v>274</v>
      </c>
      <c r="Q19" s="40">
        <v>6153</v>
      </c>
      <c r="R19" s="40">
        <v>6193</v>
      </c>
      <c r="S19" s="40">
        <v>6193</v>
      </c>
      <c r="T19" s="40">
        <v>6263</v>
      </c>
      <c r="U19" s="40" t="s">
        <v>276</v>
      </c>
      <c r="V19" s="40">
        <v>6193</v>
      </c>
      <c r="W19" s="65">
        <v>6263</v>
      </c>
      <c r="X19" s="65">
        <v>6193</v>
      </c>
      <c r="Y19" s="21"/>
      <c r="Z19" s="21"/>
      <c r="AA19" s="21"/>
      <c r="AB19" s="21"/>
    </row>
    <row r="20" spans="1:28" s="1" customFormat="1" ht="33" customHeight="1" x14ac:dyDescent="0.2">
      <c r="A20" s="29"/>
      <c r="B20" s="66" t="s">
        <v>96</v>
      </c>
      <c r="C20" s="274">
        <f>+HLOOKUP($C$10,$K$15:$X$60,6,FALSE)</f>
        <v>6182</v>
      </c>
      <c r="D20" s="213"/>
      <c r="E20" s="214"/>
      <c r="F20" s="214"/>
      <c r="G20" s="214"/>
      <c r="H20" s="214"/>
      <c r="I20" s="215"/>
      <c r="J20" s="189"/>
      <c r="K20" s="65">
        <v>6182</v>
      </c>
      <c r="L20" s="40">
        <v>6182</v>
      </c>
      <c r="M20" s="40" t="s">
        <v>190</v>
      </c>
      <c r="N20" s="65">
        <v>814182</v>
      </c>
      <c r="O20" s="65">
        <v>6182</v>
      </c>
      <c r="P20" s="40">
        <v>6162</v>
      </c>
      <c r="Q20" s="40">
        <v>6172</v>
      </c>
      <c r="R20" s="65">
        <v>6182</v>
      </c>
      <c r="S20" s="65">
        <v>6182</v>
      </c>
      <c r="T20" s="40">
        <v>6162</v>
      </c>
      <c r="U20" s="65">
        <v>6182</v>
      </c>
      <c r="V20" s="65">
        <v>6182</v>
      </c>
      <c r="W20" s="65">
        <v>6162</v>
      </c>
      <c r="X20" s="65">
        <v>6182</v>
      </c>
      <c r="Y20" s="21"/>
      <c r="Z20" s="21"/>
      <c r="AA20" s="21"/>
      <c r="AB20" s="21"/>
    </row>
    <row r="21" spans="1:28" s="1" customFormat="1" ht="33" customHeight="1" x14ac:dyDescent="0.2">
      <c r="A21" s="29"/>
      <c r="B21" s="66" t="s">
        <v>13</v>
      </c>
      <c r="C21" s="274" t="str">
        <f>+HLOOKUP($C$10,$K$15:$X$60,7,FALSE)</f>
        <v>621, 622</v>
      </c>
      <c r="D21" s="213"/>
      <c r="E21" s="214"/>
      <c r="F21" s="214"/>
      <c r="G21" s="214"/>
      <c r="H21" s="214"/>
      <c r="I21" s="215"/>
      <c r="J21" s="189"/>
      <c r="K21" s="65" t="s">
        <v>7</v>
      </c>
      <c r="L21" s="40" t="s">
        <v>7</v>
      </c>
      <c r="M21" s="40" t="s">
        <v>7</v>
      </c>
      <c r="N21" s="65">
        <v>8152</v>
      </c>
      <c r="O21" s="40" t="s">
        <v>7</v>
      </c>
      <c r="P21" s="65" t="s">
        <v>330</v>
      </c>
      <c r="Q21" s="65" t="s">
        <v>7</v>
      </c>
      <c r="R21" s="65" t="s">
        <v>7</v>
      </c>
      <c r="S21" s="65" t="s">
        <v>7</v>
      </c>
      <c r="T21" s="65" t="s">
        <v>7</v>
      </c>
      <c r="U21" s="65" t="s">
        <v>229</v>
      </c>
      <c r="V21" s="65" t="s">
        <v>7</v>
      </c>
      <c r="W21" s="65" t="s">
        <v>7</v>
      </c>
      <c r="X21" s="65" t="s">
        <v>7</v>
      </c>
      <c r="Y21" s="21"/>
      <c r="Z21" s="21"/>
      <c r="AA21" s="21"/>
      <c r="AB21" s="21"/>
    </row>
    <row r="22" spans="1:28" s="1" customFormat="1" ht="33" customHeight="1" x14ac:dyDescent="0.2">
      <c r="A22" s="29"/>
      <c r="B22" s="66" t="s">
        <v>67</v>
      </c>
      <c r="C22" s="274">
        <f>+HLOOKUP($C$10,$K$15:$X$60,8,FALSE)</f>
        <v>63</v>
      </c>
      <c r="D22" s="213"/>
      <c r="E22" s="214"/>
      <c r="F22" s="214"/>
      <c r="G22" s="214"/>
      <c r="H22" s="214"/>
      <c r="I22" s="215"/>
      <c r="J22" s="43"/>
      <c r="K22" s="40">
        <v>63</v>
      </c>
      <c r="L22" s="40">
        <v>63</v>
      </c>
      <c r="M22" s="40">
        <v>63</v>
      </c>
      <c r="N22" s="65" t="s">
        <v>230</v>
      </c>
      <c r="O22" s="40">
        <v>63</v>
      </c>
      <c r="P22" s="40">
        <v>63</v>
      </c>
      <c r="Q22" s="40">
        <v>63</v>
      </c>
      <c r="R22" s="40">
        <v>63</v>
      </c>
      <c r="S22" s="40">
        <v>63</v>
      </c>
      <c r="T22" s="40">
        <v>63</v>
      </c>
      <c r="U22" s="40">
        <v>63</v>
      </c>
      <c r="V22" s="40">
        <v>63</v>
      </c>
      <c r="W22" s="65">
        <v>63</v>
      </c>
      <c r="X22" s="40">
        <v>63</v>
      </c>
      <c r="Y22" s="21"/>
      <c r="Z22" s="21"/>
      <c r="AA22" s="21"/>
      <c r="AB22" s="21"/>
    </row>
    <row r="23" spans="1:28" s="1" customFormat="1" ht="46.5" x14ac:dyDescent="0.2">
      <c r="A23" s="29"/>
      <c r="B23" s="66" t="s">
        <v>320</v>
      </c>
      <c r="C23" s="274" t="str">
        <f>+HLOOKUP($C$10,$K$15:$X$60,9,FALSE)</f>
        <v>-</v>
      </c>
      <c r="D23" s="213"/>
      <c r="E23" s="214"/>
      <c r="F23" s="214"/>
      <c r="G23" s="214"/>
      <c r="H23" s="214"/>
      <c r="I23" s="215"/>
      <c r="J23" s="43"/>
      <c r="K23" s="40" t="s">
        <v>99</v>
      </c>
      <c r="L23" s="40" t="s">
        <v>99</v>
      </c>
      <c r="M23" s="40" t="s">
        <v>99</v>
      </c>
      <c r="N23" s="65" t="s">
        <v>99</v>
      </c>
      <c r="O23" s="40" t="s">
        <v>99</v>
      </c>
      <c r="P23" s="40">
        <v>661</v>
      </c>
      <c r="Q23" s="40" t="s">
        <v>99</v>
      </c>
      <c r="R23" s="40" t="s">
        <v>99</v>
      </c>
      <c r="S23" s="40" t="s">
        <v>99</v>
      </c>
      <c r="T23" s="40" t="s">
        <v>99</v>
      </c>
      <c r="U23" s="40" t="s">
        <v>99</v>
      </c>
      <c r="V23" s="40" t="s">
        <v>99</v>
      </c>
      <c r="W23" s="65" t="s">
        <v>99</v>
      </c>
      <c r="X23" s="40" t="s">
        <v>99</v>
      </c>
      <c r="Y23" s="21"/>
      <c r="Z23" s="21"/>
      <c r="AA23" s="21"/>
      <c r="AB23" s="21"/>
    </row>
    <row r="24" spans="1:28" s="1" customFormat="1" ht="33" customHeight="1" x14ac:dyDescent="0.2">
      <c r="A24" s="29"/>
      <c r="B24" s="66" t="s">
        <v>197</v>
      </c>
      <c r="C24" s="274" t="str">
        <f>+HLOOKUP($C$10,$K$15:$X$60,10,FALSE)</f>
        <v>641 bis 646</v>
      </c>
      <c r="D24" s="213"/>
      <c r="E24" s="214"/>
      <c r="F24" s="214"/>
      <c r="G24" s="214"/>
      <c r="H24" s="214"/>
      <c r="I24" s="215"/>
      <c r="J24" s="43"/>
      <c r="K24" s="40" t="s">
        <v>182</v>
      </c>
      <c r="L24" s="40" t="s">
        <v>182</v>
      </c>
      <c r="M24" s="40" t="s">
        <v>182</v>
      </c>
      <c r="N24" s="65" t="s">
        <v>214</v>
      </c>
      <c r="O24" s="40" t="s">
        <v>289</v>
      </c>
      <c r="P24" s="65">
        <v>641</v>
      </c>
      <c r="Q24" s="183">
        <v>641</v>
      </c>
      <c r="R24" s="40" t="s">
        <v>332</v>
      </c>
      <c r="S24" s="40" t="s">
        <v>182</v>
      </c>
      <c r="T24" s="40">
        <v>641</v>
      </c>
      <c r="U24" s="40" t="s">
        <v>182</v>
      </c>
      <c r="V24" s="40" t="s">
        <v>182</v>
      </c>
      <c r="W24" s="65">
        <v>641</v>
      </c>
      <c r="X24" s="40" t="s">
        <v>182</v>
      </c>
      <c r="Y24" s="21"/>
      <c r="Z24" s="21"/>
      <c r="AA24" s="21"/>
      <c r="AB24" s="21"/>
    </row>
    <row r="25" spans="1:28" s="1" customFormat="1" ht="33" customHeight="1" x14ac:dyDescent="0.2">
      <c r="A25" s="29"/>
      <c r="B25" s="66" t="s">
        <v>143</v>
      </c>
      <c r="C25" s="274">
        <f>+HLOOKUP($C$10,$K$15:$X$60,11,FALSE)</f>
        <v>665</v>
      </c>
      <c r="D25" s="213"/>
      <c r="E25" s="214"/>
      <c r="F25" s="214"/>
      <c r="G25" s="214"/>
      <c r="H25" s="214"/>
      <c r="I25" s="215"/>
      <c r="J25" s="43"/>
      <c r="K25" s="40">
        <v>665</v>
      </c>
      <c r="L25" s="40">
        <v>665</v>
      </c>
      <c r="M25" s="40">
        <v>665</v>
      </c>
      <c r="N25" s="65">
        <v>81765</v>
      </c>
      <c r="O25" s="40">
        <v>665</v>
      </c>
      <c r="P25" s="40" t="s">
        <v>183</v>
      </c>
      <c r="Q25" s="40">
        <v>674</v>
      </c>
      <c r="R25" s="40">
        <v>665</v>
      </c>
      <c r="S25" s="40">
        <v>665</v>
      </c>
      <c r="T25" s="40" t="s">
        <v>66</v>
      </c>
      <c r="U25" s="40">
        <v>665</v>
      </c>
      <c r="V25" s="40">
        <v>665</v>
      </c>
      <c r="W25" s="65" t="s">
        <v>66</v>
      </c>
      <c r="X25" s="40">
        <v>665</v>
      </c>
      <c r="Y25" s="21"/>
      <c r="Z25" s="21"/>
      <c r="AA25" s="21"/>
      <c r="AB25" s="21"/>
    </row>
    <row r="26" spans="1:28" s="1" customFormat="1" ht="33" customHeight="1" thickBot="1" x14ac:dyDescent="0.25">
      <c r="A26" s="30"/>
      <c r="B26" s="89" t="s">
        <v>135</v>
      </c>
      <c r="C26" s="275" t="s">
        <v>119</v>
      </c>
      <c r="D26" s="216">
        <f t="shared" ref="D26:I26" si="0">D27-D16-D17-D20-D21-D22-D23-D24-D25</f>
        <v>0</v>
      </c>
      <c r="E26" s="217">
        <f t="shared" si="0"/>
        <v>0</v>
      </c>
      <c r="F26" s="217">
        <f t="shared" si="0"/>
        <v>0</v>
      </c>
      <c r="G26" s="217">
        <f t="shared" si="0"/>
        <v>0</v>
      </c>
      <c r="H26" s="217">
        <f t="shared" si="0"/>
        <v>0</v>
      </c>
      <c r="I26" s="218">
        <f t="shared" si="0"/>
        <v>0</v>
      </c>
      <c r="J26" s="43"/>
      <c r="K26" s="45" t="s">
        <v>119</v>
      </c>
      <c r="L26" s="45" t="s">
        <v>119</v>
      </c>
      <c r="M26" s="45" t="s">
        <v>119</v>
      </c>
      <c r="N26" s="184" t="s">
        <v>119</v>
      </c>
      <c r="O26" s="45" t="s">
        <v>119</v>
      </c>
      <c r="P26" s="45" t="s">
        <v>119</v>
      </c>
      <c r="Q26" s="45" t="s">
        <v>119</v>
      </c>
      <c r="R26" s="45" t="s">
        <v>119</v>
      </c>
      <c r="S26" s="45" t="s">
        <v>119</v>
      </c>
      <c r="T26" s="45" t="s">
        <v>119</v>
      </c>
      <c r="U26" s="45" t="s">
        <v>119</v>
      </c>
      <c r="V26" s="45" t="s">
        <v>119</v>
      </c>
      <c r="W26" s="184" t="s">
        <v>119</v>
      </c>
      <c r="X26" s="45" t="s">
        <v>119</v>
      </c>
      <c r="Y26" s="21"/>
      <c r="Z26" s="21"/>
      <c r="AA26" s="21"/>
      <c r="AB26" s="21"/>
    </row>
    <row r="27" spans="1:28" s="49" customFormat="1" ht="33" customHeight="1" thickTop="1" thickBot="1" x14ac:dyDescent="0.25">
      <c r="A27" s="31"/>
      <c r="B27" s="62" t="s">
        <v>72</v>
      </c>
      <c r="C27" s="415" t="str">
        <f>+HLOOKUP($C$10,$K$15:$X$60,13,FALSE)</f>
        <v>60-66</v>
      </c>
      <c r="D27" s="219"/>
      <c r="E27" s="220"/>
      <c r="F27" s="220"/>
      <c r="G27" s="220"/>
      <c r="H27" s="220"/>
      <c r="I27" s="221"/>
      <c r="J27" s="285"/>
      <c r="K27" s="81" t="s">
        <v>207</v>
      </c>
      <c r="L27" s="81" t="s">
        <v>207</v>
      </c>
      <c r="M27" s="81" t="s">
        <v>207</v>
      </c>
      <c r="N27" s="81" t="s">
        <v>130</v>
      </c>
      <c r="O27" s="81" t="s">
        <v>207</v>
      </c>
      <c r="P27" s="82" t="s">
        <v>188</v>
      </c>
      <c r="Q27" s="81" t="s">
        <v>188</v>
      </c>
      <c r="R27" s="81" t="s">
        <v>69</v>
      </c>
      <c r="S27" s="81" t="s">
        <v>189</v>
      </c>
      <c r="T27" s="81" t="s">
        <v>188</v>
      </c>
      <c r="U27" s="81" t="s">
        <v>69</v>
      </c>
      <c r="V27" s="81" t="s">
        <v>69</v>
      </c>
      <c r="W27" s="82" t="s">
        <v>188</v>
      </c>
      <c r="X27" s="81" t="s">
        <v>69</v>
      </c>
      <c r="Y27" s="50"/>
      <c r="Z27" s="50"/>
      <c r="AA27" s="50"/>
      <c r="AB27" s="50"/>
    </row>
    <row r="28" spans="1:28" s="41" customFormat="1" ht="33" customHeight="1" thickTop="1" x14ac:dyDescent="0.2">
      <c r="A28" s="39"/>
      <c r="B28" s="37" t="s">
        <v>108</v>
      </c>
      <c r="C28" s="276" t="str">
        <f>+HLOOKUP($C$10,$K$15:$X$60,14,FALSE)</f>
        <v>70, 71,
7411, 7421</v>
      </c>
      <c r="D28" s="222"/>
      <c r="E28" s="223"/>
      <c r="F28" s="223"/>
      <c r="G28" s="223"/>
      <c r="H28" s="223"/>
      <c r="I28" s="224"/>
      <c r="J28" s="43"/>
      <c r="K28" s="46" t="s">
        <v>118</v>
      </c>
      <c r="L28" s="56" t="s">
        <v>118</v>
      </c>
      <c r="M28" s="56" t="s">
        <v>118</v>
      </c>
      <c r="N28" s="46" t="s">
        <v>117</v>
      </c>
      <c r="O28" s="56" t="s">
        <v>118</v>
      </c>
      <c r="P28" s="56" t="s">
        <v>114</v>
      </c>
      <c r="Q28" s="46" t="s">
        <v>132</v>
      </c>
      <c r="R28" s="56" t="s">
        <v>118</v>
      </c>
      <c r="S28" s="56" t="s">
        <v>118</v>
      </c>
      <c r="T28" s="46" t="s">
        <v>131</v>
      </c>
      <c r="U28" s="56" t="s">
        <v>118</v>
      </c>
      <c r="V28" s="56" t="s">
        <v>118</v>
      </c>
      <c r="W28" s="56" t="s">
        <v>131</v>
      </c>
      <c r="X28" s="46" t="s">
        <v>118</v>
      </c>
      <c r="Y28" s="42"/>
      <c r="Z28" s="42"/>
      <c r="AA28" s="42"/>
      <c r="AB28" s="42"/>
    </row>
    <row r="29" spans="1:28" s="41" customFormat="1" ht="153" customHeight="1" x14ac:dyDescent="0.2">
      <c r="A29" s="29"/>
      <c r="B29" s="66" t="s">
        <v>107</v>
      </c>
      <c r="C29" s="274" t="str">
        <f>+HLOOKUP($C$10,$K$15:$X$60,15,FALSE)</f>
        <v>72, 7391, 7429, 743, 744, 7455 bis 7458, 748, 7592</v>
      </c>
      <c r="D29" s="404"/>
      <c r="E29" s="214"/>
      <c r="F29" s="214"/>
      <c r="G29" s="214"/>
      <c r="H29" s="214"/>
      <c r="I29" s="215"/>
      <c r="J29" s="189"/>
      <c r="K29" s="65" t="s">
        <v>295</v>
      </c>
      <c r="L29" s="65" t="s">
        <v>296</v>
      </c>
      <c r="M29" s="65" t="s">
        <v>297</v>
      </c>
      <c r="N29" s="65" t="s">
        <v>211</v>
      </c>
      <c r="O29" s="65" t="s">
        <v>173</v>
      </c>
      <c r="P29" s="65" t="s">
        <v>231</v>
      </c>
      <c r="Q29" s="65" t="s">
        <v>232</v>
      </c>
      <c r="R29" s="65" t="s">
        <v>173</v>
      </c>
      <c r="S29" s="65" t="s">
        <v>233</v>
      </c>
      <c r="T29" s="65" t="s">
        <v>301</v>
      </c>
      <c r="U29" s="65" t="s">
        <v>173</v>
      </c>
      <c r="V29" s="65" t="s">
        <v>173</v>
      </c>
      <c r="W29" s="65" t="s">
        <v>272</v>
      </c>
      <c r="X29" s="65" t="s">
        <v>173</v>
      </c>
      <c r="Y29" s="42"/>
      <c r="Z29" s="42"/>
      <c r="AA29" s="42"/>
      <c r="AB29" s="42"/>
    </row>
    <row r="30" spans="1:28" s="41" customFormat="1" ht="60" x14ac:dyDescent="0.2">
      <c r="A30" s="29"/>
      <c r="B30" s="90" t="s">
        <v>358</v>
      </c>
      <c r="C30" s="274">
        <f>+HLOOKUP($C$10,$K$15:$X$60,16,FALSE)</f>
        <v>7318</v>
      </c>
      <c r="D30" s="404"/>
      <c r="E30" s="214"/>
      <c r="F30" s="214"/>
      <c r="G30" s="214"/>
      <c r="H30" s="214"/>
      <c r="I30" s="215"/>
      <c r="J30" s="189"/>
      <c r="K30" s="65">
        <v>7318</v>
      </c>
      <c r="L30" s="65" t="s">
        <v>359</v>
      </c>
      <c r="M30" s="65">
        <v>7318</v>
      </c>
      <c r="N30" s="65">
        <v>834318</v>
      </c>
      <c r="O30" s="65">
        <v>7318</v>
      </c>
      <c r="P30" s="65" t="s">
        <v>208</v>
      </c>
      <c r="Q30" s="65">
        <v>7318</v>
      </c>
      <c r="R30" s="65">
        <v>7318</v>
      </c>
      <c r="S30" s="65">
        <v>7318</v>
      </c>
      <c r="T30" s="65" t="s">
        <v>302</v>
      </c>
      <c r="U30" s="65">
        <v>7318</v>
      </c>
      <c r="V30" s="65">
        <v>7318</v>
      </c>
      <c r="W30" s="65" t="s">
        <v>319</v>
      </c>
      <c r="X30" s="65">
        <v>7318</v>
      </c>
      <c r="Y30" s="42"/>
      <c r="Z30" s="42"/>
      <c r="AA30" s="42"/>
      <c r="AB30" s="42"/>
    </row>
    <row r="31" spans="1:28" s="1" customFormat="1" ht="126.75" customHeight="1" x14ac:dyDescent="0.2">
      <c r="A31" s="29"/>
      <c r="B31" s="66" t="s">
        <v>198</v>
      </c>
      <c r="C31" s="274" t="str">
        <f>+HLOOKUP($C$10,$K$15:$X$60,17,FALSE)</f>
        <v>7310 bis 7314, 
7320 bis 7324, 
7350 bis 7354, 
737
7450 bis 7454</v>
      </c>
      <c r="D31" s="213"/>
      <c r="E31" s="214"/>
      <c r="F31" s="214"/>
      <c r="G31" s="214"/>
      <c r="H31" s="214"/>
      <c r="I31" s="215"/>
      <c r="J31" s="189"/>
      <c r="K31" s="65" t="s">
        <v>298</v>
      </c>
      <c r="L31" s="65" t="s">
        <v>181</v>
      </c>
      <c r="M31" s="65" t="s">
        <v>171</v>
      </c>
      <c r="N31" s="65" t="s">
        <v>172</v>
      </c>
      <c r="O31" s="65" t="s">
        <v>181</v>
      </c>
      <c r="P31" s="65" t="s">
        <v>380</v>
      </c>
      <c r="Q31" s="65" t="s">
        <v>185</v>
      </c>
      <c r="R31" s="65" t="s">
        <v>331</v>
      </c>
      <c r="S31" s="65" t="s">
        <v>181</v>
      </c>
      <c r="T31" s="65" t="s">
        <v>303</v>
      </c>
      <c r="U31" s="65" t="s">
        <v>187</v>
      </c>
      <c r="V31" s="65" t="s">
        <v>181</v>
      </c>
      <c r="W31" s="65" t="s">
        <v>234</v>
      </c>
      <c r="X31" s="65" t="s">
        <v>181</v>
      </c>
      <c r="Y31" s="21"/>
      <c r="Z31" s="21"/>
      <c r="AA31" s="21"/>
      <c r="AB31" s="21"/>
    </row>
    <row r="32" spans="1:28" s="1" customFormat="1" ht="33" customHeight="1" thickBot="1" x14ac:dyDescent="0.25">
      <c r="A32" s="98" t="s">
        <v>202</v>
      </c>
      <c r="B32" s="66" t="s">
        <v>125</v>
      </c>
      <c r="C32" s="274">
        <f>+HLOOKUP($C$10,$K$15:$X$60,18,FALSE)</f>
        <v>7371</v>
      </c>
      <c r="D32" s="213"/>
      <c r="E32" s="214"/>
      <c r="F32" s="214"/>
      <c r="G32" s="214"/>
      <c r="H32" s="214"/>
      <c r="I32" s="215"/>
      <c r="J32" s="189"/>
      <c r="K32" s="65">
        <v>7371</v>
      </c>
      <c r="L32" s="40">
        <v>7371</v>
      </c>
      <c r="M32" s="40">
        <v>7371</v>
      </c>
      <c r="N32" s="40">
        <v>835371</v>
      </c>
      <c r="O32" s="65">
        <v>7371</v>
      </c>
      <c r="P32" s="65" t="s">
        <v>235</v>
      </c>
      <c r="Q32" s="65">
        <v>7341</v>
      </c>
      <c r="R32" s="65">
        <v>7371</v>
      </c>
      <c r="S32" s="65">
        <v>7371</v>
      </c>
      <c r="T32" s="65">
        <v>7441</v>
      </c>
      <c r="U32" s="65">
        <v>7371</v>
      </c>
      <c r="V32" s="65">
        <v>7371</v>
      </c>
      <c r="W32" s="65">
        <v>7441</v>
      </c>
      <c r="X32" s="65">
        <v>7371</v>
      </c>
      <c r="Y32" s="21"/>
      <c r="Z32" s="21"/>
      <c r="AA32" s="21"/>
      <c r="AB32" s="21"/>
    </row>
    <row r="33" spans="1:28" s="1" customFormat="1" ht="30" customHeight="1" thickBot="1" x14ac:dyDescent="0.25">
      <c r="A33" s="441" t="s">
        <v>397</v>
      </c>
      <c r="B33" s="442"/>
      <c r="C33" s="442"/>
      <c r="D33" s="442"/>
      <c r="E33" s="442"/>
      <c r="F33" s="442"/>
      <c r="G33" s="442"/>
      <c r="H33" s="443"/>
      <c r="I33" s="73" t="s">
        <v>56</v>
      </c>
      <c r="J33" s="286"/>
      <c r="K33" s="288"/>
      <c r="L33" s="96"/>
      <c r="M33" s="96"/>
      <c r="N33" s="96"/>
      <c r="O33" s="96"/>
      <c r="P33" s="96"/>
      <c r="Q33" s="96"/>
      <c r="R33" s="96"/>
      <c r="S33" s="96"/>
      <c r="T33" s="96"/>
      <c r="U33" s="96"/>
      <c r="V33" s="96"/>
      <c r="W33" s="185"/>
      <c r="X33" s="291"/>
      <c r="Y33" s="21"/>
      <c r="Z33" s="21"/>
      <c r="AA33" s="21"/>
      <c r="AB33" s="21"/>
    </row>
    <row r="34" spans="1:28" s="1" customFormat="1" ht="21" customHeight="1" thickBot="1" x14ac:dyDescent="0.25">
      <c r="A34" s="444" t="s">
        <v>61</v>
      </c>
      <c r="B34" s="445"/>
      <c r="C34" s="448" t="s">
        <v>62</v>
      </c>
      <c r="D34" s="171" t="s">
        <v>253</v>
      </c>
      <c r="E34" s="74"/>
      <c r="F34" s="75"/>
      <c r="G34" s="75"/>
      <c r="H34" s="75"/>
      <c r="I34" s="76"/>
      <c r="J34" s="286"/>
      <c r="K34" s="289"/>
      <c r="L34" s="97"/>
      <c r="M34" s="97"/>
      <c r="N34" s="97"/>
      <c r="O34" s="97"/>
      <c r="P34" s="97"/>
      <c r="Q34" s="97"/>
      <c r="R34" s="97"/>
      <c r="S34" s="97"/>
      <c r="T34" s="97"/>
      <c r="U34" s="97"/>
      <c r="V34" s="97"/>
      <c r="W34" s="186"/>
      <c r="X34" s="292"/>
      <c r="Y34" s="21"/>
      <c r="Z34" s="21"/>
      <c r="AA34" s="21"/>
      <c r="AB34" s="21"/>
    </row>
    <row r="35" spans="1:28" s="1" customFormat="1" ht="74.25" customHeight="1" thickBot="1" x14ac:dyDescent="0.25">
      <c r="A35" s="446"/>
      <c r="B35" s="447"/>
      <c r="C35" s="449"/>
      <c r="D35" s="78" t="s">
        <v>398</v>
      </c>
      <c r="E35" s="423" t="s">
        <v>396</v>
      </c>
      <c r="F35" s="79" t="s">
        <v>360</v>
      </c>
      <c r="G35" s="79" t="s">
        <v>386</v>
      </c>
      <c r="H35" s="79" t="s">
        <v>390</v>
      </c>
      <c r="I35" s="80" t="s">
        <v>395</v>
      </c>
      <c r="J35" s="293"/>
      <c r="K35" s="182" t="s">
        <v>148</v>
      </c>
      <c r="L35" s="26" t="s">
        <v>147</v>
      </c>
      <c r="M35" s="182" t="s">
        <v>149</v>
      </c>
      <c r="N35" s="26" t="s">
        <v>150</v>
      </c>
      <c r="O35" s="182" t="s">
        <v>151</v>
      </c>
      <c r="P35" s="26" t="s">
        <v>152</v>
      </c>
      <c r="Q35" s="26" t="s">
        <v>153</v>
      </c>
      <c r="R35" s="182" t="s">
        <v>154</v>
      </c>
      <c r="S35" s="26" t="s">
        <v>155</v>
      </c>
      <c r="T35" s="26" t="s">
        <v>156</v>
      </c>
      <c r="U35" s="26" t="s">
        <v>157</v>
      </c>
      <c r="V35" s="26" t="s">
        <v>158</v>
      </c>
      <c r="W35" s="182" t="s">
        <v>159</v>
      </c>
      <c r="X35" s="182" t="s">
        <v>362</v>
      </c>
      <c r="Y35" s="21"/>
      <c r="Z35" s="21"/>
      <c r="AA35" s="21"/>
      <c r="AB35" s="21"/>
    </row>
    <row r="36" spans="1:28" s="1" customFormat="1" ht="60.75" thickTop="1" x14ac:dyDescent="0.2">
      <c r="A36" s="29"/>
      <c r="B36" s="66" t="s">
        <v>238</v>
      </c>
      <c r="C36" s="274" t="str">
        <f>+HLOOKUP($C$10,$K$15:$X$60,22,FALSE)</f>
        <v>733, 746</v>
      </c>
      <c r="D36" s="210"/>
      <c r="E36" s="211"/>
      <c r="F36" s="211"/>
      <c r="G36" s="211"/>
      <c r="H36" s="211"/>
      <c r="I36" s="212"/>
      <c r="J36" s="189"/>
      <c r="K36" s="65" t="s">
        <v>100</v>
      </c>
      <c r="L36" s="40" t="s">
        <v>100</v>
      </c>
      <c r="M36" s="40" t="s">
        <v>100</v>
      </c>
      <c r="N36" s="65" t="s">
        <v>215</v>
      </c>
      <c r="O36" s="40" t="s">
        <v>100</v>
      </c>
      <c r="P36" s="65" t="s">
        <v>111</v>
      </c>
      <c r="Q36" s="65">
        <v>74</v>
      </c>
      <c r="R36" s="65" t="s">
        <v>100</v>
      </c>
      <c r="S36" s="65" t="s">
        <v>100</v>
      </c>
      <c r="T36" s="65" t="s">
        <v>288</v>
      </c>
      <c r="U36" s="65" t="s">
        <v>100</v>
      </c>
      <c r="V36" s="65" t="s">
        <v>100</v>
      </c>
      <c r="W36" s="65" t="s">
        <v>111</v>
      </c>
      <c r="X36" s="65" t="s">
        <v>100</v>
      </c>
      <c r="Y36" s="21"/>
      <c r="Z36" s="21"/>
      <c r="AA36" s="21"/>
      <c r="AB36" s="21"/>
    </row>
    <row r="37" spans="1:28" s="41" customFormat="1" ht="44.25" x14ac:dyDescent="0.2">
      <c r="A37" s="424" t="s">
        <v>126</v>
      </c>
      <c r="B37" s="66" t="s">
        <v>384</v>
      </c>
      <c r="C37" s="274">
        <f>+HLOOKUP($C$10,$K$15:$X$60,23,FALSE)</f>
        <v>7336</v>
      </c>
      <c r="D37" s="213"/>
      <c r="E37" s="214"/>
      <c r="F37" s="214"/>
      <c r="G37" s="214"/>
      <c r="H37" s="214"/>
      <c r="I37" s="215"/>
      <c r="J37" s="189"/>
      <c r="K37" s="65" t="s">
        <v>287</v>
      </c>
      <c r="L37" s="40">
        <v>7336</v>
      </c>
      <c r="M37" s="40">
        <v>7336</v>
      </c>
      <c r="N37" s="40">
        <v>833336</v>
      </c>
      <c r="O37" s="40" t="s">
        <v>280</v>
      </c>
      <c r="P37" s="65" t="s">
        <v>282</v>
      </c>
      <c r="Q37" s="65">
        <v>7413</v>
      </c>
      <c r="R37" s="65">
        <v>7336</v>
      </c>
      <c r="S37" s="65">
        <v>7336</v>
      </c>
      <c r="T37" s="65">
        <v>7513</v>
      </c>
      <c r="U37" s="65">
        <v>7336</v>
      </c>
      <c r="V37" s="65">
        <v>7336</v>
      </c>
      <c r="W37" s="65">
        <v>7513</v>
      </c>
      <c r="X37" s="65">
        <v>7336</v>
      </c>
      <c r="Y37" s="42"/>
      <c r="Z37" s="42"/>
      <c r="AA37" s="42"/>
      <c r="AB37" s="42"/>
    </row>
    <row r="38" spans="1:28" s="41" customFormat="1" ht="36" customHeight="1" thickBot="1" x14ac:dyDescent="0.25">
      <c r="A38" s="425"/>
      <c r="B38" s="66" t="s">
        <v>249</v>
      </c>
      <c r="C38" s="274">
        <f>+HLOOKUP($C$10,$K$15:$X$60,24,FALSE)</f>
        <v>7337</v>
      </c>
      <c r="D38" s="225"/>
      <c r="E38" s="226"/>
      <c r="F38" s="226"/>
      <c r="G38" s="226"/>
      <c r="H38" s="226"/>
      <c r="I38" s="227"/>
      <c r="J38" s="189"/>
      <c r="K38" s="65" t="s">
        <v>278</v>
      </c>
      <c r="L38" s="40">
        <v>7337</v>
      </c>
      <c r="M38" s="40">
        <v>7337</v>
      </c>
      <c r="N38" s="40">
        <v>833337</v>
      </c>
      <c r="O38" s="40" t="s">
        <v>281</v>
      </c>
      <c r="P38" s="65" t="s">
        <v>279</v>
      </c>
      <c r="Q38" s="65">
        <v>7416</v>
      </c>
      <c r="R38" s="65">
        <v>7337</v>
      </c>
      <c r="S38" s="65">
        <v>7337</v>
      </c>
      <c r="T38" s="65">
        <v>7514</v>
      </c>
      <c r="U38" s="65">
        <v>7337</v>
      </c>
      <c r="V38" s="65">
        <v>7337</v>
      </c>
      <c r="W38" s="65">
        <v>7515</v>
      </c>
      <c r="X38" s="65">
        <v>7337</v>
      </c>
      <c r="Y38" s="42"/>
      <c r="Z38" s="42"/>
      <c r="AA38" s="42"/>
      <c r="AB38" s="42"/>
    </row>
    <row r="39" spans="1:28" s="38" customFormat="1" ht="32.25" customHeight="1" thickTop="1" thickBot="1" x14ac:dyDescent="0.25">
      <c r="A39" s="52"/>
      <c r="B39" s="431" t="s">
        <v>201</v>
      </c>
      <c r="C39" s="431"/>
      <c r="D39" s="432"/>
      <c r="E39" s="432"/>
      <c r="F39" s="432"/>
      <c r="G39" s="432"/>
      <c r="H39" s="432"/>
      <c r="I39" s="432"/>
      <c r="J39" s="43"/>
      <c r="K39" s="290"/>
      <c r="L39" s="206"/>
      <c r="M39" s="206"/>
      <c r="N39" s="206"/>
      <c r="O39" s="206"/>
      <c r="P39" s="206"/>
      <c r="Q39" s="206"/>
      <c r="R39" s="206"/>
      <c r="S39" s="206"/>
      <c r="T39" s="206"/>
      <c r="U39" s="207"/>
      <c r="V39" s="206"/>
      <c r="W39" s="208"/>
      <c r="X39" s="40"/>
      <c r="Y39" s="51"/>
      <c r="Z39" s="51"/>
      <c r="AA39" s="32"/>
      <c r="AB39" s="32"/>
    </row>
    <row r="40" spans="1:28" s="41" customFormat="1" ht="44.25" thickTop="1" x14ac:dyDescent="0.2">
      <c r="A40" s="429" t="s">
        <v>126</v>
      </c>
      <c r="B40" s="91" t="s">
        <v>385</v>
      </c>
      <c r="C40" s="274">
        <f>+HLOOKUP($C$10,$K$15:$X$60,26,FALSE)</f>
        <v>7464</v>
      </c>
      <c r="D40" s="210"/>
      <c r="E40" s="211"/>
      <c r="F40" s="211"/>
      <c r="G40" s="211"/>
      <c r="H40" s="211"/>
      <c r="I40" s="228"/>
      <c r="J40" s="189"/>
      <c r="K40" s="65" t="s">
        <v>99</v>
      </c>
      <c r="L40" s="40">
        <v>7464</v>
      </c>
      <c r="M40" s="40" t="s">
        <v>99</v>
      </c>
      <c r="N40" s="40">
        <v>833464</v>
      </c>
      <c r="O40" s="40" t="s">
        <v>283</v>
      </c>
      <c r="P40" s="65" t="s">
        <v>99</v>
      </c>
      <c r="Q40" s="65" t="s">
        <v>99</v>
      </c>
      <c r="R40" s="65" t="s">
        <v>99</v>
      </c>
      <c r="S40" s="65">
        <v>7464</v>
      </c>
      <c r="T40" s="65" t="s">
        <v>99</v>
      </c>
      <c r="U40" s="40" t="s">
        <v>283</v>
      </c>
      <c r="V40" s="65">
        <v>7464</v>
      </c>
      <c r="W40" s="65">
        <v>75224</v>
      </c>
      <c r="X40" s="65">
        <v>7464</v>
      </c>
      <c r="Y40" s="42"/>
      <c r="Z40" s="42"/>
      <c r="AA40" s="42"/>
      <c r="AB40" s="42"/>
    </row>
    <row r="41" spans="1:28" s="41" customFormat="1" ht="36" customHeight="1" x14ac:dyDescent="0.2">
      <c r="A41" s="430"/>
      <c r="B41" s="91" t="s">
        <v>250</v>
      </c>
      <c r="C41" s="283">
        <f>+HLOOKUP($C$10,$K$15:$X$60,27,FALSE)</f>
        <v>7465</v>
      </c>
      <c r="D41" s="229"/>
      <c r="E41" s="214"/>
      <c r="F41" s="214"/>
      <c r="G41" s="214"/>
      <c r="H41" s="214"/>
      <c r="I41" s="230"/>
      <c r="J41" s="189"/>
      <c r="K41" s="65" t="s">
        <v>99</v>
      </c>
      <c r="L41" s="40">
        <v>7465</v>
      </c>
      <c r="M41" s="40" t="s">
        <v>99</v>
      </c>
      <c r="N41" s="40">
        <v>833465</v>
      </c>
      <c r="O41" s="40" t="s">
        <v>284</v>
      </c>
      <c r="P41" s="65" t="s">
        <v>99</v>
      </c>
      <c r="Q41" s="65" t="s">
        <v>99</v>
      </c>
      <c r="R41" s="65" t="s">
        <v>99</v>
      </c>
      <c r="S41" s="65">
        <v>7465</v>
      </c>
      <c r="T41" s="65" t="s">
        <v>99</v>
      </c>
      <c r="U41" s="40" t="s">
        <v>284</v>
      </c>
      <c r="V41" s="65">
        <v>7465</v>
      </c>
      <c r="W41" s="65">
        <v>75225</v>
      </c>
      <c r="X41" s="65">
        <v>7465</v>
      </c>
      <c r="Y41" s="42"/>
      <c r="Z41" s="42"/>
      <c r="AA41" s="42"/>
      <c r="AB41" s="42"/>
    </row>
    <row r="42" spans="1:28" s="1" customFormat="1" ht="36" customHeight="1" x14ac:dyDescent="0.2">
      <c r="A42" s="29"/>
      <c r="B42" s="66" t="s">
        <v>394</v>
      </c>
      <c r="C42" s="283" t="str">
        <f>+HLOOKUP($C$10,$K$15:$X$60,28,FALSE)</f>
        <v>7341
7342</v>
      </c>
      <c r="D42" s="229"/>
      <c r="E42" s="214"/>
      <c r="F42" s="214"/>
      <c r="G42" s="214"/>
      <c r="H42" s="214"/>
      <c r="I42" s="230"/>
      <c r="J42" s="189"/>
      <c r="K42" s="65">
        <v>7341</v>
      </c>
      <c r="L42" s="40">
        <v>7341</v>
      </c>
      <c r="M42" s="65" t="s">
        <v>109</v>
      </c>
      <c r="N42" s="65" t="s">
        <v>216</v>
      </c>
      <c r="O42" s="40">
        <v>7341</v>
      </c>
      <c r="P42" s="65" t="s">
        <v>236</v>
      </c>
      <c r="Q42" s="65" t="s">
        <v>218</v>
      </c>
      <c r="R42" s="65" t="s">
        <v>109</v>
      </c>
      <c r="S42" s="40">
        <v>7341</v>
      </c>
      <c r="T42" s="65">
        <v>7431</v>
      </c>
      <c r="U42" s="40">
        <v>7341</v>
      </c>
      <c r="V42" s="65" t="s">
        <v>109</v>
      </c>
      <c r="W42" s="65">
        <v>7431</v>
      </c>
      <c r="X42" s="65" t="s">
        <v>109</v>
      </c>
      <c r="Y42" s="21"/>
      <c r="Z42" s="21"/>
      <c r="AA42" s="21"/>
      <c r="AB42" s="21"/>
    </row>
    <row r="43" spans="1:28" s="1" customFormat="1" ht="36" customHeight="1" x14ac:dyDescent="0.2">
      <c r="A43" s="29"/>
      <c r="B43" s="66" t="s">
        <v>24</v>
      </c>
      <c r="C43" s="274">
        <f>+HLOOKUP($C$10,$K$15:$X$60,29,FALSE)</f>
        <v>751</v>
      </c>
      <c r="D43" s="231"/>
      <c r="E43" s="232"/>
      <c r="F43" s="232"/>
      <c r="G43" s="232"/>
      <c r="H43" s="232"/>
      <c r="I43" s="233"/>
      <c r="J43" s="189"/>
      <c r="K43" s="65">
        <v>751</v>
      </c>
      <c r="L43" s="40">
        <v>751</v>
      </c>
      <c r="M43" s="65">
        <v>751</v>
      </c>
      <c r="N43" s="40">
        <v>83651</v>
      </c>
      <c r="O43" s="40">
        <v>751</v>
      </c>
      <c r="P43" s="65" t="s">
        <v>184</v>
      </c>
      <c r="Q43" s="65">
        <v>761</v>
      </c>
      <c r="R43" s="65">
        <v>751</v>
      </c>
      <c r="S43" s="65">
        <v>751</v>
      </c>
      <c r="T43" s="65" t="s">
        <v>184</v>
      </c>
      <c r="U43" s="65">
        <v>751</v>
      </c>
      <c r="V43" s="65">
        <v>751</v>
      </c>
      <c r="W43" s="65" t="s">
        <v>184</v>
      </c>
      <c r="X43" s="65">
        <v>751</v>
      </c>
      <c r="Y43" s="21"/>
      <c r="Z43" s="21"/>
      <c r="AA43" s="21"/>
      <c r="AB43" s="21"/>
    </row>
    <row r="44" spans="1:28" s="41" customFormat="1" ht="36" customHeight="1" thickBot="1" x14ac:dyDescent="0.25">
      <c r="A44" s="57"/>
      <c r="B44" s="36" t="s">
        <v>136</v>
      </c>
      <c r="C44" s="275" t="s">
        <v>119</v>
      </c>
      <c r="D44" s="217">
        <f t="shared" ref="D44:I44" si="1">D45-D28-D29-D30-D31-D36-D42-D43</f>
        <v>0</v>
      </c>
      <c r="E44" s="217">
        <f t="shared" si="1"/>
        <v>0</v>
      </c>
      <c r="F44" s="217">
        <f t="shared" si="1"/>
        <v>0</v>
      </c>
      <c r="G44" s="217">
        <f t="shared" si="1"/>
        <v>0</v>
      </c>
      <c r="H44" s="217">
        <f t="shared" si="1"/>
        <v>0</v>
      </c>
      <c r="I44" s="234">
        <f t="shared" si="1"/>
        <v>0</v>
      </c>
      <c r="J44" s="43"/>
      <c r="K44" s="45" t="s">
        <v>119</v>
      </c>
      <c r="L44" s="45" t="s">
        <v>119</v>
      </c>
      <c r="M44" s="45" t="s">
        <v>119</v>
      </c>
      <c r="N44" s="45" t="s">
        <v>119</v>
      </c>
      <c r="O44" s="45" t="s">
        <v>119</v>
      </c>
      <c r="P44" s="45" t="s">
        <v>119</v>
      </c>
      <c r="Q44" s="45" t="s">
        <v>119</v>
      </c>
      <c r="R44" s="45" t="s">
        <v>119</v>
      </c>
      <c r="S44" s="45" t="s">
        <v>119</v>
      </c>
      <c r="T44" s="45" t="s">
        <v>119</v>
      </c>
      <c r="U44" s="45" t="s">
        <v>119</v>
      </c>
      <c r="V44" s="45" t="s">
        <v>119</v>
      </c>
      <c r="W44" s="45" t="s">
        <v>119</v>
      </c>
      <c r="X44" s="45" t="s">
        <v>119</v>
      </c>
      <c r="Y44" s="42"/>
      <c r="Z44" s="42"/>
      <c r="AA44" s="42"/>
      <c r="AB44" s="42"/>
    </row>
    <row r="45" spans="1:28" s="11" customFormat="1" ht="45" customHeight="1" thickTop="1" thickBot="1" x14ac:dyDescent="0.25">
      <c r="A45" s="34"/>
      <c r="B45" s="35" t="s">
        <v>73</v>
      </c>
      <c r="C45" s="416" t="str">
        <f>+HLOOKUP($C$10,$K$15:$X$60,31,FALSE)</f>
        <v>70 bis 75</v>
      </c>
      <c r="D45" s="235"/>
      <c r="E45" s="236"/>
      <c r="F45" s="236"/>
      <c r="G45" s="236"/>
      <c r="H45" s="236"/>
      <c r="I45" s="237"/>
      <c r="J45" s="285"/>
      <c r="K45" s="81" t="s">
        <v>177</v>
      </c>
      <c r="L45" s="81" t="s">
        <v>177</v>
      </c>
      <c r="M45" s="81" t="s">
        <v>177</v>
      </c>
      <c r="N45" s="81" t="s">
        <v>129</v>
      </c>
      <c r="O45" s="81" t="s">
        <v>177</v>
      </c>
      <c r="P45" s="82" t="s">
        <v>175</v>
      </c>
      <c r="Q45" s="81" t="s">
        <v>174</v>
      </c>
      <c r="R45" s="81" t="s">
        <v>177</v>
      </c>
      <c r="S45" s="81" t="s">
        <v>176</v>
      </c>
      <c r="T45" s="81" t="s">
        <v>175</v>
      </c>
      <c r="U45" s="81" t="s">
        <v>177</v>
      </c>
      <c r="V45" s="81" t="s">
        <v>177</v>
      </c>
      <c r="W45" s="82" t="s">
        <v>175</v>
      </c>
      <c r="X45" s="81" t="s">
        <v>177</v>
      </c>
      <c r="Y45" s="21"/>
      <c r="Z45" s="21"/>
      <c r="AA45" s="21"/>
      <c r="AB45" s="21"/>
    </row>
    <row r="46" spans="1:28" s="11" customFormat="1" ht="45" customHeight="1" thickTop="1" thickBot="1" x14ac:dyDescent="0.25">
      <c r="A46" s="34"/>
      <c r="B46" s="35" t="s">
        <v>9</v>
      </c>
      <c r="C46" s="416" t="s">
        <v>119</v>
      </c>
      <c r="D46" s="219">
        <f t="shared" ref="D46:I46" si="2">D27-D45</f>
        <v>0</v>
      </c>
      <c r="E46" s="220">
        <f t="shared" si="2"/>
        <v>0</v>
      </c>
      <c r="F46" s="220">
        <f t="shared" si="2"/>
        <v>0</v>
      </c>
      <c r="G46" s="220">
        <f t="shared" si="2"/>
        <v>0</v>
      </c>
      <c r="H46" s="220">
        <f t="shared" si="2"/>
        <v>0</v>
      </c>
      <c r="I46" s="238">
        <f t="shared" si="2"/>
        <v>0</v>
      </c>
      <c r="J46" s="43"/>
      <c r="K46" s="46" t="s">
        <v>119</v>
      </c>
      <c r="L46" s="46" t="s">
        <v>119</v>
      </c>
      <c r="M46" s="46" t="s">
        <v>119</v>
      </c>
      <c r="N46" s="46" t="s">
        <v>119</v>
      </c>
      <c r="O46" s="46" t="s">
        <v>119</v>
      </c>
      <c r="P46" s="46" t="s">
        <v>119</v>
      </c>
      <c r="Q46" s="46" t="s">
        <v>119</v>
      </c>
      <c r="R46" s="46" t="s">
        <v>119</v>
      </c>
      <c r="S46" s="46" t="s">
        <v>119</v>
      </c>
      <c r="T46" s="46" t="s">
        <v>119</v>
      </c>
      <c r="U46" s="46" t="s">
        <v>119</v>
      </c>
      <c r="V46" s="46" t="s">
        <v>119</v>
      </c>
      <c r="W46" s="46" t="s">
        <v>119</v>
      </c>
      <c r="X46" s="46" t="s">
        <v>119</v>
      </c>
      <c r="Y46" s="21"/>
      <c r="Z46" s="21"/>
      <c r="AA46" s="21"/>
      <c r="AB46" s="21"/>
    </row>
    <row r="47" spans="1:28" s="13" customFormat="1" ht="36" customHeight="1" thickTop="1" x14ac:dyDescent="0.2">
      <c r="A47" s="63"/>
      <c r="B47" s="55" t="s">
        <v>199</v>
      </c>
      <c r="C47" s="277" t="str">
        <f>+HLOOKUP($C$10,$K$15:$X$60,33,FALSE)</f>
        <v>682 bis 685</v>
      </c>
      <c r="D47" s="239"/>
      <c r="E47" s="241"/>
      <c r="F47" s="240"/>
      <c r="G47" s="405"/>
      <c r="H47" s="241"/>
      <c r="I47" s="242"/>
      <c r="J47" s="189"/>
      <c r="K47" s="65" t="s">
        <v>191</v>
      </c>
      <c r="L47" s="40" t="s">
        <v>178</v>
      </c>
      <c r="M47" s="65" t="s">
        <v>178</v>
      </c>
      <c r="N47" s="65" t="s">
        <v>106</v>
      </c>
      <c r="O47" s="65" t="s">
        <v>191</v>
      </c>
      <c r="P47" s="47" t="s">
        <v>217</v>
      </c>
      <c r="Q47" s="40">
        <v>682</v>
      </c>
      <c r="R47" s="65" t="s">
        <v>178</v>
      </c>
      <c r="S47" s="65" t="s">
        <v>178</v>
      </c>
      <c r="T47" s="40" t="s">
        <v>357</v>
      </c>
      <c r="U47" s="65" t="s">
        <v>178</v>
      </c>
      <c r="V47" s="65" t="s">
        <v>178</v>
      </c>
      <c r="W47" s="65" t="s">
        <v>196</v>
      </c>
      <c r="X47" s="65" t="s">
        <v>178</v>
      </c>
      <c r="Y47" s="23"/>
      <c r="Z47" s="23"/>
      <c r="AA47" s="23"/>
      <c r="AB47" s="23"/>
    </row>
    <row r="48" spans="1:28" s="1" customFormat="1" ht="36" customHeight="1" x14ac:dyDescent="0.2">
      <c r="A48" s="102"/>
      <c r="B48" s="66" t="s">
        <v>10</v>
      </c>
      <c r="C48" s="274">
        <f>+HLOOKUP($C$10,$K$15:$X$60,34,FALSE)</f>
        <v>688</v>
      </c>
      <c r="D48" s="213"/>
      <c r="E48" s="214"/>
      <c r="F48" s="214"/>
      <c r="G48" s="214"/>
      <c r="H48" s="214"/>
      <c r="I48" s="230"/>
      <c r="J48" s="43"/>
      <c r="K48" s="40">
        <v>689</v>
      </c>
      <c r="L48" s="40">
        <v>688</v>
      </c>
      <c r="M48" s="65">
        <v>688</v>
      </c>
      <c r="N48" s="65">
        <v>82088</v>
      </c>
      <c r="O48" s="40">
        <v>689</v>
      </c>
      <c r="P48" s="40">
        <v>682</v>
      </c>
      <c r="Q48" s="40">
        <v>683</v>
      </c>
      <c r="R48" s="65">
        <v>688</v>
      </c>
      <c r="S48" s="65">
        <v>688</v>
      </c>
      <c r="T48" s="40" t="s">
        <v>113</v>
      </c>
      <c r="U48" s="40">
        <v>688</v>
      </c>
      <c r="V48" s="65">
        <v>688</v>
      </c>
      <c r="W48" s="65" t="s">
        <v>64</v>
      </c>
      <c r="X48" s="40">
        <v>688</v>
      </c>
      <c r="Y48" s="21"/>
      <c r="Z48" s="21"/>
      <c r="AA48" s="21"/>
      <c r="AB48" s="21"/>
    </row>
    <row r="49" spans="1:28" s="1" customFormat="1" ht="43.5" customHeight="1" x14ac:dyDescent="0.2">
      <c r="A49" s="67"/>
      <c r="B49" s="66" t="s">
        <v>90</v>
      </c>
      <c r="C49" s="274" t="str">
        <f>+HLOOKUP($C$10,$K$15:$X$60,35,FALSE)</f>
        <v>6810, 6811</v>
      </c>
      <c r="D49" s="231"/>
      <c r="E49" s="232"/>
      <c r="F49" s="243"/>
      <c r="G49" s="243"/>
      <c r="H49" s="232"/>
      <c r="I49" s="233"/>
      <c r="J49" s="189"/>
      <c r="K49" s="65" t="s">
        <v>88</v>
      </c>
      <c r="L49" s="40" t="s">
        <v>88</v>
      </c>
      <c r="M49" s="65" t="s">
        <v>88</v>
      </c>
      <c r="N49" s="40" t="s">
        <v>89</v>
      </c>
      <c r="O49" s="65" t="s">
        <v>88</v>
      </c>
      <c r="P49" s="47" t="s">
        <v>402</v>
      </c>
      <c r="Q49" s="40" t="s">
        <v>88</v>
      </c>
      <c r="R49" s="65" t="s">
        <v>88</v>
      </c>
      <c r="S49" s="65" t="s">
        <v>88</v>
      </c>
      <c r="T49" s="65" t="s">
        <v>237</v>
      </c>
      <c r="U49" s="65" t="s">
        <v>88</v>
      </c>
      <c r="V49" s="65" t="s">
        <v>88</v>
      </c>
      <c r="W49" s="65" t="s">
        <v>222</v>
      </c>
      <c r="X49" s="65" t="s">
        <v>88</v>
      </c>
      <c r="Y49" s="21"/>
      <c r="Z49" s="21"/>
      <c r="AA49" s="21"/>
      <c r="AB49" s="21"/>
    </row>
    <row r="50" spans="1:28" s="41" customFormat="1" ht="36" customHeight="1" thickBot="1" x14ac:dyDescent="0.25">
      <c r="A50" s="53"/>
      <c r="B50" s="89" t="s">
        <v>137</v>
      </c>
      <c r="C50" s="274" t="s">
        <v>119</v>
      </c>
      <c r="D50" s="216">
        <f t="shared" ref="D50:I50" si="3">D51-D47-D48-D49</f>
        <v>0</v>
      </c>
      <c r="E50" s="217">
        <f t="shared" si="3"/>
        <v>0</v>
      </c>
      <c r="F50" s="217">
        <f t="shared" si="3"/>
        <v>0</v>
      </c>
      <c r="G50" s="217">
        <f t="shared" si="3"/>
        <v>0</v>
      </c>
      <c r="H50" s="217">
        <f t="shared" si="3"/>
        <v>0</v>
      </c>
      <c r="I50" s="218">
        <f t="shared" si="3"/>
        <v>0</v>
      </c>
      <c r="J50" s="43"/>
      <c r="K50" s="45" t="s">
        <v>119</v>
      </c>
      <c r="L50" s="45" t="s">
        <v>119</v>
      </c>
      <c r="M50" s="45" t="s">
        <v>119</v>
      </c>
      <c r="N50" s="45" t="s">
        <v>119</v>
      </c>
      <c r="O50" s="45" t="s">
        <v>119</v>
      </c>
      <c r="P50" s="45" t="s">
        <v>119</v>
      </c>
      <c r="Q50" s="45" t="s">
        <v>119</v>
      </c>
      <c r="R50" s="45" t="s">
        <v>119</v>
      </c>
      <c r="S50" s="45" t="s">
        <v>119</v>
      </c>
      <c r="T50" s="45" t="s">
        <v>119</v>
      </c>
      <c r="U50" s="45" t="s">
        <v>119</v>
      </c>
      <c r="V50" s="45" t="s">
        <v>119</v>
      </c>
      <c r="W50" s="45" t="s">
        <v>119</v>
      </c>
      <c r="X50" s="45" t="s">
        <v>119</v>
      </c>
      <c r="Y50" s="42"/>
      <c r="Z50" s="42"/>
      <c r="AA50" s="42"/>
      <c r="AB50" s="42"/>
    </row>
    <row r="51" spans="1:28" s="1" customFormat="1" ht="45" customHeight="1" thickTop="1" thickBot="1" x14ac:dyDescent="0.25">
      <c r="A51" s="34"/>
      <c r="B51" s="35" t="s">
        <v>266</v>
      </c>
      <c r="C51" s="411">
        <f>+HLOOKUP($C$10,$K$15:$X$60,37,FALSE)</f>
        <v>68</v>
      </c>
      <c r="D51" s="219"/>
      <c r="E51" s="220"/>
      <c r="F51" s="220"/>
      <c r="G51" s="220"/>
      <c r="H51" s="220"/>
      <c r="I51" s="238"/>
      <c r="J51" s="287"/>
      <c r="K51" s="82">
        <v>68</v>
      </c>
      <c r="L51" s="82">
        <v>68</v>
      </c>
      <c r="M51" s="82">
        <v>68</v>
      </c>
      <c r="N51" s="81" t="s">
        <v>134</v>
      </c>
      <c r="O51" s="82">
        <v>68</v>
      </c>
      <c r="P51" s="81">
        <v>68</v>
      </c>
      <c r="Q51" s="81">
        <v>68</v>
      </c>
      <c r="R51" s="82">
        <v>68</v>
      </c>
      <c r="S51" s="82">
        <v>68</v>
      </c>
      <c r="T51" s="82">
        <v>68</v>
      </c>
      <c r="U51" s="82">
        <v>68</v>
      </c>
      <c r="V51" s="82">
        <v>68</v>
      </c>
      <c r="W51" s="82">
        <v>68</v>
      </c>
      <c r="X51" s="82">
        <v>68</v>
      </c>
      <c r="Y51" s="21"/>
      <c r="Z51" s="21"/>
      <c r="AA51" s="21"/>
      <c r="AB51" s="21"/>
    </row>
    <row r="52" spans="1:28" s="1" customFormat="1" ht="60" customHeight="1" thickTop="1" x14ac:dyDescent="0.2">
      <c r="A52" s="39"/>
      <c r="B52" s="37" t="s">
        <v>352</v>
      </c>
      <c r="C52" s="278" t="str">
        <f>+HLOOKUP($C$10,$K$15:$X$60,38,FALSE)</f>
        <v>782, 783</v>
      </c>
      <c r="D52" s="222"/>
      <c r="E52" s="406"/>
      <c r="F52" s="223"/>
      <c r="G52" s="244"/>
      <c r="H52" s="223"/>
      <c r="I52" s="245"/>
      <c r="J52" s="43"/>
      <c r="K52" s="46" t="s">
        <v>91</v>
      </c>
      <c r="L52" s="46" t="s">
        <v>91</v>
      </c>
      <c r="M52" s="46" t="s">
        <v>91</v>
      </c>
      <c r="N52" s="46" t="s">
        <v>101</v>
      </c>
      <c r="O52" s="46" t="s">
        <v>91</v>
      </c>
      <c r="P52" s="56" t="s">
        <v>290</v>
      </c>
      <c r="Q52" s="56" t="s">
        <v>200</v>
      </c>
      <c r="R52" s="46" t="s">
        <v>91</v>
      </c>
      <c r="S52" s="56" t="s">
        <v>292</v>
      </c>
      <c r="T52" s="56" t="s">
        <v>186</v>
      </c>
      <c r="U52" s="46" t="s">
        <v>91</v>
      </c>
      <c r="V52" s="46" t="s">
        <v>91</v>
      </c>
      <c r="W52" s="56" t="s">
        <v>192</v>
      </c>
      <c r="X52" s="46" t="s">
        <v>91</v>
      </c>
      <c r="Y52" s="21"/>
      <c r="Z52" s="21"/>
      <c r="AA52" s="21"/>
      <c r="AB52" s="21"/>
    </row>
    <row r="53" spans="1:28" s="1" customFormat="1" ht="41.25" customHeight="1" x14ac:dyDescent="0.2">
      <c r="A53" s="102"/>
      <c r="B53" s="66" t="s">
        <v>11</v>
      </c>
      <c r="C53" s="417">
        <f>+HLOOKUP($C$10,$K$15:$X$60,39,FALSE)</f>
        <v>785</v>
      </c>
      <c r="D53" s="213"/>
      <c r="E53" s="407"/>
      <c r="F53" s="214"/>
      <c r="G53" s="246"/>
      <c r="H53" s="214"/>
      <c r="I53" s="230"/>
      <c r="J53" s="43"/>
      <c r="K53" s="40">
        <v>787</v>
      </c>
      <c r="L53" s="40">
        <v>785</v>
      </c>
      <c r="M53" s="40">
        <v>785</v>
      </c>
      <c r="N53" s="40">
        <v>842</v>
      </c>
      <c r="O53" s="40">
        <v>787</v>
      </c>
      <c r="P53" s="65" t="s">
        <v>105</v>
      </c>
      <c r="Q53" s="65">
        <v>783</v>
      </c>
      <c r="R53" s="40">
        <v>785</v>
      </c>
      <c r="S53" s="40">
        <v>785</v>
      </c>
      <c r="T53" s="65" t="s">
        <v>133</v>
      </c>
      <c r="U53" s="40">
        <v>785</v>
      </c>
      <c r="V53" s="40">
        <v>785</v>
      </c>
      <c r="W53" s="65" t="s">
        <v>112</v>
      </c>
      <c r="X53" s="40">
        <v>785</v>
      </c>
      <c r="Y53" s="21"/>
      <c r="Z53" s="21"/>
      <c r="AA53" s="21"/>
      <c r="AB53" s="21"/>
    </row>
    <row r="54" spans="1:28" s="1" customFormat="1" ht="41.25" customHeight="1" x14ac:dyDescent="0.2">
      <c r="A54" s="102"/>
      <c r="B54" s="68" t="s">
        <v>122</v>
      </c>
      <c r="C54" s="417" t="str">
        <f>+HLOOKUP($C$10,$K$15:$X$60,40,FALSE)</f>
        <v>-</v>
      </c>
      <c r="D54" s="213"/>
      <c r="E54" s="407"/>
      <c r="F54" s="214"/>
      <c r="G54" s="246"/>
      <c r="H54" s="214"/>
      <c r="I54" s="230"/>
      <c r="J54" s="43"/>
      <c r="K54" s="40" t="s">
        <v>99</v>
      </c>
      <c r="L54" s="40" t="s">
        <v>99</v>
      </c>
      <c r="M54" s="40" t="s">
        <v>99</v>
      </c>
      <c r="N54" s="40" t="s">
        <v>99</v>
      </c>
      <c r="O54" s="40" t="s">
        <v>99</v>
      </c>
      <c r="P54" s="65">
        <v>788</v>
      </c>
      <c r="Q54" s="65" t="s">
        <v>99</v>
      </c>
      <c r="R54" s="40" t="s">
        <v>99</v>
      </c>
      <c r="S54" s="40" t="s">
        <v>99</v>
      </c>
      <c r="T54" s="65">
        <v>788</v>
      </c>
      <c r="U54" s="40" t="s">
        <v>99</v>
      </c>
      <c r="V54" s="40" t="s">
        <v>99</v>
      </c>
      <c r="W54" s="65">
        <v>788</v>
      </c>
      <c r="X54" s="40" t="s">
        <v>99</v>
      </c>
      <c r="Y54" s="21"/>
      <c r="Z54" s="21"/>
      <c r="AA54" s="21"/>
      <c r="AB54" s="21"/>
    </row>
    <row r="55" spans="1:28" s="41" customFormat="1" ht="36" customHeight="1" thickBot="1" x14ac:dyDescent="0.25">
      <c r="A55" s="53"/>
      <c r="B55" s="89" t="s">
        <v>138</v>
      </c>
      <c r="C55" s="279" t="s">
        <v>119</v>
      </c>
      <c r="D55" s="216">
        <f t="shared" ref="D55:I55" si="4">D56-D52-D53-D54</f>
        <v>0</v>
      </c>
      <c r="E55" s="217">
        <f t="shared" si="4"/>
        <v>0</v>
      </c>
      <c r="F55" s="217">
        <f t="shared" si="4"/>
        <v>0</v>
      </c>
      <c r="G55" s="217">
        <f t="shared" si="4"/>
        <v>0</v>
      </c>
      <c r="H55" s="217">
        <f t="shared" si="4"/>
        <v>0</v>
      </c>
      <c r="I55" s="218">
        <f t="shared" si="4"/>
        <v>0</v>
      </c>
      <c r="J55" s="43"/>
      <c r="K55" s="45" t="s">
        <v>119</v>
      </c>
      <c r="L55" s="45" t="s">
        <v>119</v>
      </c>
      <c r="M55" s="45" t="s">
        <v>119</v>
      </c>
      <c r="N55" s="45" t="s">
        <v>119</v>
      </c>
      <c r="O55" s="45" t="s">
        <v>119</v>
      </c>
      <c r="P55" s="45" t="s">
        <v>119</v>
      </c>
      <c r="Q55" s="45" t="s">
        <v>119</v>
      </c>
      <c r="R55" s="45" t="s">
        <v>119</v>
      </c>
      <c r="S55" s="45" t="s">
        <v>119</v>
      </c>
      <c r="T55" s="45" t="s">
        <v>119</v>
      </c>
      <c r="U55" s="45" t="s">
        <v>119</v>
      </c>
      <c r="V55" s="45" t="s">
        <v>119</v>
      </c>
      <c r="W55" s="45" t="s">
        <v>119</v>
      </c>
      <c r="X55" s="45" t="s">
        <v>119</v>
      </c>
      <c r="Y55" s="42"/>
      <c r="Z55" s="42"/>
      <c r="AA55" s="42"/>
      <c r="AB55" s="42"/>
    </row>
    <row r="56" spans="1:28" s="11" customFormat="1" ht="45" customHeight="1" thickTop="1" thickBot="1" x14ac:dyDescent="0.25">
      <c r="A56" s="192"/>
      <c r="B56" s="35" t="s">
        <v>269</v>
      </c>
      <c r="C56" s="411">
        <f>+HLOOKUP($C$10,$K$15:$X$60,42,FALSE)</f>
        <v>78</v>
      </c>
      <c r="D56" s="219"/>
      <c r="E56" s="220"/>
      <c r="F56" s="220"/>
      <c r="G56" s="220"/>
      <c r="H56" s="220"/>
      <c r="I56" s="238"/>
      <c r="J56" s="287"/>
      <c r="K56" s="82">
        <v>78</v>
      </c>
      <c r="L56" s="82">
        <v>78</v>
      </c>
      <c r="M56" s="82">
        <v>78</v>
      </c>
      <c r="N56" s="82" t="s">
        <v>193</v>
      </c>
      <c r="O56" s="82">
        <v>78</v>
      </c>
      <c r="P56" s="82">
        <v>78</v>
      </c>
      <c r="Q56" s="82">
        <v>78</v>
      </c>
      <c r="R56" s="82">
        <v>78</v>
      </c>
      <c r="S56" s="82">
        <v>78</v>
      </c>
      <c r="T56" s="82">
        <v>78</v>
      </c>
      <c r="U56" s="82">
        <v>78</v>
      </c>
      <c r="V56" s="82">
        <v>78</v>
      </c>
      <c r="W56" s="82">
        <v>78</v>
      </c>
      <c r="X56" s="82">
        <v>78</v>
      </c>
      <c r="Y56" s="21"/>
      <c r="Z56" s="21"/>
      <c r="AA56" s="21"/>
      <c r="AB56" s="21"/>
    </row>
    <row r="57" spans="1:28" s="41" customFormat="1" ht="45" customHeight="1" thickTop="1" thickBot="1" x14ac:dyDescent="0.25">
      <c r="A57" s="426" t="s">
        <v>333</v>
      </c>
      <c r="B57" s="36" t="s">
        <v>165</v>
      </c>
      <c r="C57" s="280" t="str">
        <f>+HLOOKUP($C$10,$K$15:$X$60,43,FALSE)</f>
        <v>6924 bis 6929</v>
      </c>
      <c r="D57" s="231"/>
      <c r="E57" s="232"/>
      <c r="F57" s="232"/>
      <c r="G57" s="232"/>
      <c r="H57" s="232"/>
      <c r="I57" s="233"/>
      <c r="J57" s="189"/>
      <c r="K57" s="95" t="s">
        <v>179</v>
      </c>
      <c r="L57" s="95" t="s">
        <v>179</v>
      </c>
      <c r="M57" s="95" t="s">
        <v>179</v>
      </c>
      <c r="N57" s="95" t="s">
        <v>167</v>
      </c>
      <c r="O57" s="95" t="s">
        <v>179</v>
      </c>
      <c r="P57" s="95" t="s">
        <v>224</v>
      </c>
      <c r="Q57" s="95" t="s">
        <v>169</v>
      </c>
      <c r="R57" s="95" t="s">
        <v>179</v>
      </c>
      <c r="S57" s="95" t="s">
        <v>179</v>
      </c>
      <c r="T57" s="95" t="s">
        <v>224</v>
      </c>
      <c r="U57" s="95" t="s">
        <v>179</v>
      </c>
      <c r="V57" s="95" t="s">
        <v>179</v>
      </c>
      <c r="W57" s="95" t="s">
        <v>226</v>
      </c>
      <c r="X57" s="95" t="s">
        <v>179</v>
      </c>
      <c r="Y57" s="42"/>
      <c r="Z57" s="42"/>
      <c r="AA57" s="42"/>
      <c r="AB57" s="42"/>
    </row>
    <row r="58" spans="1:28" s="1" customFormat="1" ht="45" customHeight="1" thickTop="1" thickBot="1" x14ac:dyDescent="0.25">
      <c r="A58" s="427"/>
      <c r="B58" s="193" t="s">
        <v>267</v>
      </c>
      <c r="C58" s="281" t="str">
        <f>+HLOOKUP($C$10,$K$15:$X$60,44,FALSE)</f>
        <v>69
(ohne 693)</v>
      </c>
      <c r="D58" s="247"/>
      <c r="E58" s="248"/>
      <c r="F58" s="248"/>
      <c r="G58" s="249"/>
      <c r="H58" s="248"/>
      <c r="I58" s="250"/>
      <c r="J58" s="287"/>
      <c r="K58" s="187">
        <v>69</v>
      </c>
      <c r="L58" s="187" t="s">
        <v>299</v>
      </c>
      <c r="M58" s="187" t="s">
        <v>299</v>
      </c>
      <c r="N58" s="187">
        <v>826</v>
      </c>
      <c r="O58" s="418" t="s">
        <v>299</v>
      </c>
      <c r="P58" s="188" t="s">
        <v>312</v>
      </c>
      <c r="Q58" s="187" t="s">
        <v>304</v>
      </c>
      <c r="R58" s="187" t="s">
        <v>299</v>
      </c>
      <c r="S58" s="187">
        <v>69</v>
      </c>
      <c r="T58" s="187" t="s">
        <v>305</v>
      </c>
      <c r="U58" s="187" t="s">
        <v>306</v>
      </c>
      <c r="V58" s="187" t="s">
        <v>306</v>
      </c>
      <c r="W58" s="187" t="s">
        <v>307</v>
      </c>
      <c r="X58" s="187" t="s">
        <v>306</v>
      </c>
      <c r="Y58" s="21"/>
      <c r="Z58" s="21"/>
      <c r="AA58" s="21"/>
      <c r="AB58" s="21"/>
    </row>
    <row r="59" spans="1:28" s="41" customFormat="1" ht="48" customHeight="1" thickBot="1" x14ac:dyDescent="0.25">
      <c r="A59" s="427"/>
      <c r="B59" s="194" t="s">
        <v>166</v>
      </c>
      <c r="C59" s="282" t="str">
        <f>+HLOOKUP($C$10,$K$15:$X$60,45,FALSE)</f>
        <v>7924 bis 7929</v>
      </c>
      <c r="D59" s="247"/>
      <c r="E59" s="248"/>
      <c r="F59" s="248"/>
      <c r="G59" s="249"/>
      <c r="H59" s="248"/>
      <c r="I59" s="250"/>
      <c r="J59" s="189"/>
      <c r="K59" s="94" t="s">
        <v>180</v>
      </c>
      <c r="L59" s="94" t="s">
        <v>180</v>
      </c>
      <c r="M59" s="94" t="s">
        <v>180</v>
      </c>
      <c r="N59" s="94" t="s">
        <v>168</v>
      </c>
      <c r="O59" s="94" t="s">
        <v>180</v>
      </c>
      <c r="P59" s="94" t="s">
        <v>223</v>
      </c>
      <c r="Q59" s="94" t="s">
        <v>170</v>
      </c>
      <c r="R59" s="94" t="s">
        <v>180</v>
      </c>
      <c r="S59" s="94" t="s">
        <v>180</v>
      </c>
      <c r="T59" s="94" t="s">
        <v>223</v>
      </c>
      <c r="U59" s="94" t="s">
        <v>180</v>
      </c>
      <c r="V59" s="94" t="s">
        <v>180</v>
      </c>
      <c r="W59" s="94" t="s">
        <v>225</v>
      </c>
      <c r="X59" s="94" t="s">
        <v>180</v>
      </c>
      <c r="Y59" s="42"/>
      <c r="Z59" s="42"/>
      <c r="AA59" s="42"/>
      <c r="AB59" s="42"/>
    </row>
    <row r="60" spans="1:28" s="13" customFormat="1" ht="45" customHeight="1" thickTop="1" thickBot="1" x14ac:dyDescent="0.25">
      <c r="A60" s="428"/>
      <c r="B60" s="193" t="s">
        <v>268</v>
      </c>
      <c r="C60" s="281" t="str">
        <f>+HLOOKUP($C$10,$K$15:$X$60,46,FALSE)</f>
        <v>79
(ohne 793)</v>
      </c>
      <c r="D60" s="247"/>
      <c r="E60" s="248"/>
      <c r="F60" s="248"/>
      <c r="G60" s="248"/>
      <c r="H60" s="248"/>
      <c r="I60" s="250"/>
      <c r="J60" s="287"/>
      <c r="K60" s="187">
        <v>79</v>
      </c>
      <c r="L60" s="187" t="s">
        <v>300</v>
      </c>
      <c r="M60" s="187" t="s">
        <v>300</v>
      </c>
      <c r="N60" s="187" t="s">
        <v>294</v>
      </c>
      <c r="O60" s="418" t="s">
        <v>300</v>
      </c>
      <c r="P60" s="188" t="s">
        <v>313</v>
      </c>
      <c r="Q60" s="187" t="s">
        <v>308</v>
      </c>
      <c r="R60" s="187" t="s">
        <v>309</v>
      </c>
      <c r="S60" s="187">
        <v>79</v>
      </c>
      <c r="T60" s="187" t="s">
        <v>310</v>
      </c>
      <c r="U60" s="187" t="s">
        <v>347</v>
      </c>
      <c r="V60" s="187" t="s">
        <v>347</v>
      </c>
      <c r="W60" s="187" t="s">
        <v>311</v>
      </c>
      <c r="X60" s="187" t="s">
        <v>347</v>
      </c>
      <c r="Y60" s="23"/>
      <c r="Z60" s="23"/>
      <c r="AA60" s="23"/>
      <c r="AB60" s="23"/>
    </row>
    <row r="61" spans="1:28" s="12" customFormat="1" ht="9" customHeight="1" x14ac:dyDescent="0.2">
      <c r="A61" s="54"/>
      <c r="B61" s="48"/>
      <c r="C61" s="412"/>
      <c r="D61" s="33"/>
      <c r="E61" s="33"/>
      <c r="F61" s="33"/>
      <c r="G61" s="33"/>
      <c r="H61" s="33"/>
      <c r="I61" s="33"/>
      <c r="J61" s="43"/>
      <c r="K61" s="43"/>
      <c r="L61" s="43"/>
      <c r="M61" s="43"/>
      <c r="N61" s="43"/>
      <c r="O61" s="43"/>
      <c r="P61" s="43"/>
      <c r="Q61" s="43"/>
      <c r="R61" s="43"/>
      <c r="S61" s="43"/>
      <c r="T61" s="43"/>
      <c r="U61" s="43"/>
      <c r="V61" s="43"/>
      <c r="W61" s="189"/>
      <c r="X61" s="24"/>
      <c r="Y61" s="24"/>
      <c r="Z61" s="24"/>
      <c r="AA61" s="24"/>
      <c r="AB61" s="24"/>
    </row>
    <row r="62" spans="1:28" ht="26.25" customHeight="1" x14ac:dyDescent="0.2">
      <c r="B62" s="103"/>
      <c r="C62" s="413"/>
      <c r="D62" s="38"/>
      <c r="E62" s="38"/>
      <c r="F62" s="38"/>
      <c r="G62" s="38"/>
      <c r="H62" s="165"/>
      <c r="I62" s="165"/>
      <c r="N62" s="44"/>
      <c r="O62" s="420"/>
      <c r="P62" s="421"/>
      <c r="T62" s="44"/>
      <c r="U62" s="44"/>
      <c r="V62" s="44"/>
      <c r="W62" s="190"/>
    </row>
    <row r="63" spans="1:28" ht="13.5" customHeight="1" x14ac:dyDescent="0.2">
      <c r="A63" s="7"/>
      <c r="H63" s="166"/>
      <c r="I63" s="166"/>
      <c r="J63" s="166"/>
      <c r="K63" s="7"/>
      <c r="L63" s="7"/>
      <c r="M63" s="7"/>
      <c r="N63" s="7"/>
      <c r="O63" s="420"/>
      <c r="P63" s="422"/>
      <c r="Q63" s="7"/>
      <c r="R63" s="7"/>
      <c r="S63" s="7"/>
      <c r="T63" s="7"/>
      <c r="U63" s="7"/>
      <c r="V63" s="7"/>
      <c r="W63" s="7"/>
      <c r="X63" s="7"/>
      <c r="Y63" s="7"/>
      <c r="Z63" s="7"/>
      <c r="AA63" s="7"/>
      <c r="AB63" s="7"/>
    </row>
    <row r="64" spans="1:28" ht="21" customHeight="1" x14ac:dyDescent="0.2">
      <c r="O64" s="420"/>
      <c r="P64" s="422"/>
    </row>
    <row r="65" spans="15:16" ht="21" customHeight="1" x14ac:dyDescent="0.2">
      <c r="O65" s="420"/>
      <c r="P65" s="420"/>
    </row>
  </sheetData>
  <sheetProtection algorithmName="SHA-512" hashValue="jMtZSce3C7EJdquz6If8YzLe0Rk3msnmUce1HNgI8HgDPpByg1qZWm/4ULShWy/kdD4nUfkoH16q8Xurn4HZSQ==" saltValue="twcO2iHJq4zQO7HDGaKmTQ==" spinCount="100000" sheet="1" objects="1" scenarios="1"/>
  <mergeCells count="22">
    <mergeCell ref="C12:I12"/>
    <mergeCell ref="B2:H2"/>
    <mergeCell ref="B1:H1"/>
    <mergeCell ref="C4:H6"/>
    <mergeCell ref="C7:H7"/>
    <mergeCell ref="A10:B10"/>
    <mergeCell ref="A37:A38"/>
    <mergeCell ref="A57:A60"/>
    <mergeCell ref="A40:A41"/>
    <mergeCell ref="B39:I39"/>
    <mergeCell ref="A1:A2"/>
    <mergeCell ref="D15:I15"/>
    <mergeCell ref="C9:H9"/>
    <mergeCell ref="A33:H33"/>
    <mergeCell ref="A18:A19"/>
    <mergeCell ref="A34:B35"/>
    <mergeCell ref="C34:C35"/>
    <mergeCell ref="C13:C14"/>
    <mergeCell ref="A13:B14"/>
    <mergeCell ref="C8:H8"/>
    <mergeCell ref="C10:H10"/>
    <mergeCell ref="C11:I11"/>
  </mergeCells>
  <phoneticPr fontId="0" type="noConversion"/>
  <dataValidations count="1">
    <dataValidation type="list" allowBlank="1" showInputMessage="1" showErrorMessage="1" sqref="C10:H10" xr:uid="{BA28ADE1-0C7F-455F-9FF6-9FBED87A6867}">
      <formula1>$K$15:$X$15</formula1>
    </dataValidation>
  </dataValidations>
  <hyperlinks>
    <hyperlink ref="X17" location="Rechenhilfe!D5" display="6051, 6052, 6053, 6111, 6121, 6130, 6131, 6140, 6141, 6181, 6191, 6192, 6193, 6230, 6231, 6480, 6481" xr:uid="{E1524756-AB07-47F0-9C81-14DC836ABBA1}"/>
    <hyperlink ref="C17" location="Rechenhilfe!D5" display="Rechenhilfe!D5" xr:uid="{0BF2A475-3FF3-43B5-9277-46EC839181DE}"/>
  </hyperlinks>
  <printOptions horizontalCentered="1" gridLinesSet="0"/>
  <pageMargins left="0" right="0" top="0.19685039370078741" bottom="0.19685039370078741" header="0" footer="0"/>
  <pageSetup paperSize="9" scale="59" fitToHeight="0" orientation="portrait" r:id="rId1"/>
  <headerFooter scaleWithDoc="0" alignWithMargins="0">
    <oddFooter>&amp;C&amp;8&amp;P / &amp;N</oddFooter>
  </headerFooter>
  <rowBreaks count="1" manualBreakCount="1">
    <brk id="32" max="24" man="1"/>
  </rowBreaks>
  <colBreaks count="1" manualBreakCount="1">
    <brk id="10" max="63" man="1"/>
  </colBreaks>
  <ignoredErrors>
    <ignoredError sqref="D17:H1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6"/>
  <dimension ref="A1:W63"/>
  <sheetViews>
    <sheetView showGridLines="0" zoomScaleNormal="100" zoomScaleSheetLayoutView="80" workbookViewId="0">
      <selection activeCell="A4" sqref="A4"/>
    </sheetView>
  </sheetViews>
  <sheetFormatPr baseColWidth="10" defaultColWidth="34.7109375" defaultRowHeight="21" customHeight="1" x14ac:dyDescent="0.2"/>
  <cols>
    <col min="1" max="1" width="4.7109375" style="10" customWidth="1"/>
    <col min="2" max="2" width="62.140625" style="7" customWidth="1"/>
    <col min="3" max="3" width="16" style="7" customWidth="1"/>
    <col min="4" max="9" width="11.7109375" style="7" customWidth="1"/>
    <col min="10" max="10" width="1.42578125" style="7" customWidth="1"/>
    <col min="11" max="16384" width="34.7109375" style="7"/>
  </cols>
  <sheetData>
    <row r="1" spans="1:23" s="1" customFormat="1" ht="33.6" customHeight="1" x14ac:dyDescent="0.2">
      <c r="A1" s="491" t="s">
        <v>401</v>
      </c>
      <c r="B1" s="471" t="s">
        <v>0</v>
      </c>
      <c r="C1" s="471"/>
      <c r="D1" s="471"/>
      <c r="E1" s="471"/>
      <c r="F1" s="493"/>
      <c r="G1" s="493"/>
      <c r="H1" s="493"/>
      <c r="I1" s="104" t="s">
        <v>57</v>
      </c>
    </row>
    <row r="2" spans="1:23" s="1" customFormat="1" ht="30" customHeight="1" x14ac:dyDescent="0.2">
      <c r="A2" s="492"/>
      <c r="B2" s="469" t="s">
        <v>397</v>
      </c>
      <c r="C2" s="470"/>
      <c r="D2" s="470"/>
      <c r="E2" s="470"/>
      <c r="F2" s="470"/>
      <c r="G2" s="470"/>
      <c r="H2" s="470"/>
      <c r="I2" s="202"/>
    </row>
    <row r="3" spans="1:23" s="1" customFormat="1" ht="21" customHeight="1" thickBot="1" x14ac:dyDescent="0.25">
      <c r="A3" s="14" t="s">
        <v>389</v>
      </c>
      <c r="B3" s="2"/>
      <c r="C3" s="2"/>
      <c r="D3" s="3"/>
      <c r="E3" s="3"/>
      <c r="F3" s="15"/>
      <c r="G3" s="15"/>
      <c r="H3" s="15"/>
      <c r="I3" s="4"/>
    </row>
    <row r="4" spans="1:23" s="1" customFormat="1" ht="22.5" customHeight="1" thickTop="1" thickBot="1" x14ac:dyDescent="0.25">
      <c r="A4" s="27"/>
      <c r="B4" s="176" t="s">
        <v>1</v>
      </c>
      <c r="C4" s="500"/>
      <c r="D4" s="501"/>
      <c r="E4" s="501"/>
      <c r="F4" s="501"/>
      <c r="G4" s="501"/>
      <c r="H4" s="502"/>
      <c r="I4" s="295"/>
    </row>
    <row r="5" spans="1:23" s="1" customFormat="1" ht="22.5" customHeight="1" thickTop="1" thickBot="1" x14ac:dyDescent="0.25">
      <c r="A5" s="27"/>
      <c r="B5" s="177" t="s">
        <v>2</v>
      </c>
      <c r="C5" s="503"/>
      <c r="D5" s="504"/>
      <c r="E5" s="504"/>
      <c r="F5" s="504"/>
      <c r="G5" s="504"/>
      <c r="H5" s="505"/>
      <c r="I5" s="295"/>
    </row>
    <row r="6" spans="1:23" s="1" customFormat="1" ht="22.5" customHeight="1" thickTop="1" thickBot="1" x14ac:dyDescent="0.25">
      <c r="A6" s="27"/>
      <c r="B6" s="178" t="s">
        <v>3</v>
      </c>
      <c r="C6" s="506"/>
      <c r="D6" s="507"/>
      <c r="E6" s="507"/>
      <c r="F6" s="507"/>
      <c r="G6" s="507"/>
      <c r="H6" s="508"/>
      <c r="I6" s="295"/>
    </row>
    <row r="7" spans="1:23" s="1" customFormat="1" ht="24" customHeight="1" thickTop="1" thickBot="1" x14ac:dyDescent="0.25">
      <c r="A7" s="8"/>
      <c r="B7" s="161" t="s">
        <v>4</v>
      </c>
      <c r="C7" s="512"/>
      <c r="D7" s="513"/>
      <c r="E7" s="513"/>
      <c r="F7" s="513"/>
      <c r="G7" s="513"/>
      <c r="H7" s="514"/>
      <c r="I7" s="408"/>
    </row>
    <row r="8" spans="1:23" s="1" customFormat="1" ht="24" customHeight="1" thickTop="1" thickBot="1" x14ac:dyDescent="0.35">
      <c r="A8" s="9"/>
      <c r="B8" s="161" t="s">
        <v>270</v>
      </c>
      <c r="C8" s="512"/>
      <c r="D8" s="520"/>
      <c r="E8" s="520"/>
      <c r="F8" s="520"/>
      <c r="G8" s="520"/>
      <c r="H8" s="521"/>
      <c r="I8" s="295"/>
    </row>
    <row r="9" spans="1:23" s="1" customFormat="1" ht="30.75" customHeight="1" thickTop="1" thickBot="1" x14ac:dyDescent="0.25">
      <c r="A9" s="9"/>
      <c r="B9" s="161" t="s">
        <v>5</v>
      </c>
      <c r="C9" s="509"/>
      <c r="D9" s="510"/>
      <c r="E9" s="510"/>
      <c r="F9" s="510"/>
      <c r="G9" s="510"/>
      <c r="H9" s="511"/>
      <c r="I9" s="297"/>
    </row>
    <row r="10" spans="1:23" s="1" customFormat="1" ht="49.5" customHeight="1" thickBot="1" x14ac:dyDescent="0.25">
      <c r="A10" s="197"/>
      <c r="B10" s="198" t="s">
        <v>364</v>
      </c>
      <c r="C10" s="525" t="s">
        <v>399</v>
      </c>
      <c r="D10" s="526"/>
      <c r="E10" s="526"/>
      <c r="F10" s="526"/>
      <c r="G10" s="526"/>
      <c r="H10" s="526"/>
      <c r="I10" s="527"/>
      <c r="K10" s="92"/>
      <c r="L10" s="92"/>
      <c r="M10" s="92"/>
      <c r="N10" s="64"/>
      <c r="O10" s="64"/>
      <c r="P10" s="64"/>
      <c r="Q10" s="92"/>
      <c r="R10" s="92"/>
      <c r="S10" s="92"/>
      <c r="T10" s="64"/>
      <c r="U10" s="64"/>
      <c r="V10" s="64"/>
      <c r="W10" s="99"/>
    </row>
    <row r="11" spans="1:23" s="1" customFormat="1" ht="26.25" customHeight="1" x14ac:dyDescent="0.2">
      <c r="A11" s="197"/>
      <c r="B11" s="515" t="s">
        <v>6</v>
      </c>
      <c r="C11" s="466" t="s">
        <v>317</v>
      </c>
      <c r="D11" s="467"/>
      <c r="E11" s="467"/>
      <c r="F11" s="467"/>
      <c r="G11" s="467"/>
      <c r="H11" s="467"/>
      <c r="I11" s="468"/>
      <c r="L11" s="92"/>
      <c r="N11" s="64"/>
      <c r="O11" s="64"/>
      <c r="P11" s="64"/>
      <c r="Q11" s="92"/>
      <c r="R11" s="92"/>
      <c r="S11" s="92"/>
      <c r="T11" s="64"/>
      <c r="U11" s="64"/>
      <c r="V11" s="64"/>
      <c r="W11" s="99"/>
    </row>
    <row r="12" spans="1:23" ht="7.5" customHeight="1" thickBot="1" x14ac:dyDescent="0.25">
      <c r="A12" s="196"/>
      <c r="B12" s="516"/>
      <c r="C12" s="517"/>
      <c r="D12" s="518"/>
      <c r="E12" s="518"/>
      <c r="F12" s="518"/>
      <c r="G12" s="518"/>
      <c r="H12" s="518"/>
      <c r="I12" s="519"/>
      <c r="K12" s="1"/>
    </row>
    <row r="13" spans="1:23" s="1" customFormat="1" ht="18" customHeight="1" thickBot="1" x14ac:dyDescent="0.25">
      <c r="A13" s="498" t="s">
        <v>15</v>
      </c>
      <c r="B13" s="499"/>
      <c r="C13" s="497" t="s">
        <v>39</v>
      </c>
      <c r="D13" s="199" t="s">
        <v>40</v>
      </c>
      <c r="E13" s="200"/>
      <c r="F13" s="201"/>
      <c r="G13" s="201"/>
      <c r="H13" s="201"/>
      <c r="I13" s="201"/>
    </row>
    <row r="14" spans="1:23" s="1" customFormat="1" ht="75" customHeight="1" thickBot="1" x14ac:dyDescent="0.25">
      <c r="A14" s="454"/>
      <c r="B14" s="455"/>
      <c r="C14" s="495"/>
      <c r="D14" s="78" t="s">
        <v>398</v>
      </c>
      <c r="E14" s="93" t="s">
        <v>396</v>
      </c>
      <c r="F14" s="79" t="s">
        <v>360</v>
      </c>
      <c r="G14" s="79" t="s">
        <v>386</v>
      </c>
      <c r="H14" s="79" t="s">
        <v>390</v>
      </c>
      <c r="I14" s="80" t="s">
        <v>395</v>
      </c>
    </row>
    <row r="15" spans="1:23" s="1" customFormat="1" ht="33" customHeight="1" thickBot="1" x14ac:dyDescent="0.25">
      <c r="A15" s="106"/>
      <c r="B15" s="162" t="s">
        <v>251</v>
      </c>
      <c r="C15" s="20"/>
      <c r="D15" s="107" t="s">
        <v>252</v>
      </c>
      <c r="E15" s="5"/>
      <c r="F15" s="6"/>
      <c r="G15" s="6"/>
      <c r="H15" s="6"/>
      <c r="I15" s="6"/>
    </row>
    <row r="16" spans="1:23" s="1" customFormat="1" ht="47.25" customHeight="1" thickTop="1" x14ac:dyDescent="0.2">
      <c r="A16" s="108"/>
      <c r="B16" s="160" t="s">
        <v>369</v>
      </c>
      <c r="C16" s="19" t="s">
        <v>38</v>
      </c>
      <c r="D16" s="251"/>
      <c r="E16" s="252"/>
      <c r="F16" s="252"/>
      <c r="G16" s="252"/>
      <c r="H16" s="252"/>
      <c r="I16" s="253"/>
    </row>
    <row r="17" spans="1:9" s="1" customFormat="1" ht="72" customHeight="1" x14ac:dyDescent="0.2">
      <c r="A17" s="109"/>
      <c r="B17" s="110" t="s">
        <v>239</v>
      </c>
      <c r="C17" s="164" t="s">
        <v>104</v>
      </c>
      <c r="D17" s="213">
        <f>Rechenhilfe!D35</f>
        <v>0</v>
      </c>
      <c r="E17" s="214">
        <f>Rechenhilfe!E35</f>
        <v>0</v>
      </c>
      <c r="F17" s="214">
        <f>Rechenhilfe!F35</f>
        <v>0</v>
      </c>
      <c r="G17" s="214">
        <f>Rechenhilfe!G35</f>
        <v>0</v>
      </c>
      <c r="H17" s="214">
        <f>Rechenhilfe!H35</f>
        <v>0</v>
      </c>
      <c r="I17" s="230">
        <f>Rechenhilfe!I35</f>
        <v>0</v>
      </c>
    </row>
    <row r="18" spans="1:9" ht="43.5" customHeight="1" x14ac:dyDescent="0.2">
      <c r="A18" s="489" t="s">
        <v>126</v>
      </c>
      <c r="B18" s="60" t="s">
        <v>120</v>
      </c>
      <c r="C18" s="111">
        <v>192</v>
      </c>
      <c r="D18" s="239"/>
      <c r="E18" s="241"/>
      <c r="F18" s="241"/>
      <c r="G18" s="214"/>
      <c r="H18" s="214"/>
      <c r="I18" s="230"/>
    </row>
    <row r="19" spans="1:9" ht="45" customHeight="1" x14ac:dyDescent="0.2">
      <c r="A19" s="490"/>
      <c r="B19" s="60" t="s">
        <v>121</v>
      </c>
      <c r="C19" s="112">
        <v>193</v>
      </c>
      <c r="D19" s="213"/>
      <c r="E19" s="214"/>
      <c r="F19" s="214"/>
      <c r="G19" s="214"/>
      <c r="H19" s="214"/>
      <c r="I19" s="230"/>
    </row>
    <row r="20" spans="1:9" ht="37.5" customHeight="1" x14ac:dyDescent="0.2">
      <c r="A20" s="113"/>
      <c r="B20" s="114" t="s">
        <v>95</v>
      </c>
      <c r="C20" s="115" t="s">
        <v>16</v>
      </c>
      <c r="D20" s="213"/>
      <c r="E20" s="214"/>
      <c r="F20" s="214"/>
      <c r="G20" s="214"/>
      <c r="H20" s="214"/>
      <c r="I20" s="230"/>
    </row>
    <row r="21" spans="1:9" ht="37.5" customHeight="1" x14ac:dyDescent="0.2">
      <c r="A21" s="113"/>
      <c r="B21" s="114" t="s">
        <v>13</v>
      </c>
      <c r="C21" s="116" t="s">
        <v>65</v>
      </c>
      <c r="D21" s="213"/>
      <c r="E21" s="214"/>
      <c r="F21" s="214"/>
      <c r="G21" s="214"/>
      <c r="H21" s="214"/>
      <c r="I21" s="230"/>
    </row>
    <row r="22" spans="1:9" s="1" customFormat="1" ht="39" customHeight="1" x14ac:dyDescent="0.2">
      <c r="A22" s="113"/>
      <c r="B22" s="114" t="s">
        <v>41</v>
      </c>
      <c r="C22" s="117" t="s">
        <v>25</v>
      </c>
      <c r="D22" s="213"/>
      <c r="E22" s="214"/>
      <c r="F22" s="214"/>
      <c r="G22" s="214"/>
      <c r="H22" s="214"/>
      <c r="I22" s="230"/>
    </row>
    <row r="23" spans="1:9" s="1" customFormat="1" ht="39" customHeight="1" x14ac:dyDescent="0.2">
      <c r="A23" s="113"/>
      <c r="B23" s="114" t="s">
        <v>161</v>
      </c>
      <c r="C23" s="118" t="s">
        <v>123</v>
      </c>
      <c r="D23" s="213"/>
      <c r="E23" s="214"/>
      <c r="F23" s="214"/>
      <c r="G23" s="214"/>
      <c r="H23" s="214"/>
      <c r="I23" s="230"/>
    </row>
    <row r="24" spans="1:9" s="1" customFormat="1" ht="36" customHeight="1" x14ac:dyDescent="0.2">
      <c r="A24" s="119"/>
      <c r="B24" s="120" t="s">
        <v>14</v>
      </c>
      <c r="C24" s="121">
        <v>21</v>
      </c>
      <c r="D24" s="213"/>
      <c r="E24" s="214"/>
      <c r="F24" s="214"/>
      <c r="G24" s="214"/>
      <c r="H24" s="214"/>
      <c r="I24" s="230"/>
    </row>
    <row r="25" spans="1:9" s="1" customFormat="1" ht="36" customHeight="1" thickBot="1" x14ac:dyDescent="0.25">
      <c r="A25" s="119"/>
      <c r="B25" s="122" t="s">
        <v>139</v>
      </c>
      <c r="C25" s="123" t="s">
        <v>119</v>
      </c>
      <c r="D25" s="216">
        <f t="shared" ref="D25:I25" si="0">D26-D16-D17-D20-D21-D22-D23-D24</f>
        <v>0</v>
      </c>
      <c r="E25" s="217">
        <f t="shared" si="0"/>
        <v>0</v>
      </c>
      <c r="F25" s="217">
        <f t="shared" si="0"/>
        <v>0</v>
      </c>
      <c r="G25" s="217">
        <f t="shared" si="0"/>
        <v>0</v>
      </c>
      <c r="H25" s="217">
        <f t="shared" si="0"/>
        <v>0</v>
      </c>
      <c r="I25" s="218">
        <f t="shared" si="0"/>
        <v>0</v>
      </c>
    </row>
    <row r="26" spans="1:9" s="1" customFormat="1" ht="45" customHeight="1" thickTop="1" thickBot="1" x14ac:dyDescent="0.25">
      <c r="A26" s="124"/>
      <c r="B26" s="125" t="s">
        <v>94</v>
      </c>
      <c r="C26" s="126" t="s">
        <v>54</v>
      </c>
      <c r="D26" s="220"/>
      <c r="E26" s="220"/>
      <c r="F26" s="220"/>
      <c r="G26" s="220"/>
      <c r="H26" s="220"/>
      <c r="I26" s="238"/>
    </row>
    <row r="27" spans="1:9" s="1" customFormat="1" ht="56.25" customHeight="1" thickTop="1" x14ac:dyDescent="0.2">
      <c r="A27" s="127"/>
      <c r="B27" s="128" t="s">
        <v>55</v>
      </c>
      <c r="C27" s="129" t="s">
        <v>49</v>
      </c>
      <c r="D27" s="254"/>
      <c r="E27" s="223"/>
      <c r="F27" s="214"/>
      <c r="G27" s="241"/>
      <c r="H27" s="241"/>
      <c r="I27" s="242"/>
    </row>
    <row r="28" spans="1:9" s="1" customFormat="1" ht="36" customHeight="1" x14ac:dyDescent="0.2">
      <c r="A28" s="113"/>
      <c r="B28" s="114" t="s">
        <v>47</v>
      </c>
      <c r="C28" s="130">
        <v>35</v>
      </c>
      <c r="D28" s="213"/>
      <c r="E28" s="214"/>
      <c r="F28" s="214"/>
      <c r="G28" s="241"/>
      <c r="H28" s="241"/>
      <c r="I28" s="242"/>
    </row>
    <row r="29" spans="1:9" s="1" customFormat="1" ht="36" customHeight="1" x14ac:dyDescent="0.2">
      <c r="A29" s="113"/>
      <c r="B29" s="114" t="s">
        <v>90</v>
      </c>
      <c r="C29" s="130" t="s">
        <v>110</v>
      </c>
      <c r="D29" s="213"/>
      <c r="E29" s="214"/>
      <c r="F29" s="214"/>
      <c r="G29" s="241"/>
      <c r="H29" s="241"/>
      <c r="I29" s="242"/>
    </row>
    <row r="30" spans="1:9" s="41" customFormat="1" ht="36" customHeight="1" thickBot="1" x14ac:dyDescent="0.25">
      <c r="A30" s="131"/>
      <c r="B30" s="132" t="s">
        <v>140</v>
      </c>
      <c r="C30" s="61" t="s">
        <v>119</v>
      </c>
      <c r="D30" s="216">
        <f t="shared" ref="D30:I30" si="1">D31-D27-D28-D29</f>
        <v>0</v>
      </c>
      <c r="E30" s="217">
        <f t="shared" si="1"/>
        <v>0</v>
      </c>
      <c r="F30" s="217">
        <f t="shared" si="1"/>
        <v>0</v>
      </c>
      <c r="G30" s="217">
        <f t="shared" si="1"/>
        <v>0</v>
      </c>
      <c r="H30" s="217">
        <f t="shared" si="1"/>
        <v>0</v>
      </c>
      <c r="I30" s="218">
        <f t="shared" si="1"/>
        <v>0</v>
      </c>
    </row>
    <row r="31" spans="1:9" s="1" customFormat="1" ht="45.75" customHeight="1" thickTop="1" thickBot="1" x14ac:dyDescent="0.25">
      <c r="A31" s="124"/>
      <c r="B31" s="125" t="s">
        <v>240</v>
      </c>
      <c r="C31" s="133">
        <v>3</v>
      </c>
      <c r="D31" s="220"/>
      <c r="E31" s="220"/>
      <c r="F31" s="220"/>
      <c r="G31" s="255"/>
      <c r="H31" s="220"/>
      <c r="I31" s="238"/>
    </row>
    <row r="32" spans="1:9" s="1" customFormat="1" ht="48" customHeight="1" thickTop="1" thickBot="1" x14ac:dyDescent="0.25">
      <c r="A32" s="124"/>
      <c r="B32" s="125" t="s">
        <v>241</v>
      </c>
      <c r="C32" s="163" t="s">
        <v>128</v>
      </c>
      <c r="D32" s="256">
        <f t="shared" ref="D32:I32" si="2">D31+D26</f>
        <v>0</v>
      </c>
      <c r="E32" s="257">
        <f t="shared" si="2"/>
        <v>0</v>
      </c>
      <c r="F32" s="257">
        <f t="shared" si="2"/>
        <v>0</v>
      </c>
      <c r="G32" s="257">
        <f t="shared" si="2"/>
        <v>0</v>
      </c>
      <c r="H32" s="258">
        <f t="shared" si="2"/>
        <v>0</v>
      </c>
      <c r="I32" s="259">
        <f t="shared" si="2"/>
        <v>0</v>
      </c>
    </row>
    <row r="33" spans="1:9" s="1" customFormat="1" ht="30" customHeight="1" thickTop="1" thickBot="1" x14ac:dyDescent="0.25">
      <c r="A33" s="522" t="s">
        <v>397</v>
      </c>
      <c r="B33" s="523"/>
      <c r="C33" s="523"/>
      <c r="D33" s="523"/>
      <c r="E33" s="523"/>
      <c r="F33" s="523"/>
      <c r="G33" s="523"/>
      <c r="H33" s="524"/>
      <c r="I33" s="134" t="s">
        <v>56</v>
      </c>
    </row>
    <row r="34" spans="1:9" s="1" customFormat="1" ht="31.5" customHeight="1" thickBot="1" x14ac:dyDescent="0.25">
      <c r="A34" s="496" t="s">
        <v>15</v>
      </c>
      <c r="B34" s="453"/>
      <c r="C34" s="494" t="s">
        <v>39</v>
      </c>
      <c r="D34" s="83" t="s">
        <v>254</v>
      </c>
      <c r="E34" s="84"/>
      <c r="F34" s="85"/>
      <c r="G34" s="85"/>
      <c r="H34" s="85"/>
      <c r="I34" s="85"/>
    </row>
    <row r="35" spans="1:9" s="1" customFormat="1" ht="68.25" thickBot="1" x14ac:dyDescent="0.25">
      <c r="A35" s="454"/>
      <c r="B35" s="455"/>
      <c r="C35" s="495"/>
      <c r="D35" s="78" t="s">
        <v>398</v>
      </c>
      <c r="E35" s="93" t="s">
        <v>396</v>
      </c>
      <c r="F35" s="79" t="s">
        <v>360</v>
      </c>
      <c r="G35" s="79" t="s">
        <v>386</v>
      </c>
      <c r="H35" s="79" t="s">
        <v>390</v>
      </c>
      <c r="I35" s="80" t="s">
        <v>395</v>
      </c>
    </row>
    <row r="36" spans="1:9" s="1" customFormat="1" ht="36" customHeight="1" thickTop="1" x14ac:dyDescent="0.2">
      <c r="A36" s="59"/>
      <c r="B36" s="135" t="s">
        <v>42</v>
      </c>
      <c r="C36" s="136">
        <v>4</v>
      </c>
      <c r="D36" s="210"/>
      <c r="E36" s="211"/>
      <c r="F36" s="211"/>
      <c r="G36" s="211"/>
      <c r="H36" s="211"/>
      <c r="I36" s="228"/>
    </row>
    <row r="37" spans="1:9" s="1" customFormat="1" ht="36" customHeight="1" x14ac:dyDescent="0.2">
      <c r="A37" s="58"/>
      <c r="B37" s="137" t="s">
        <v>43</v>
      </c>
      <c r="C37" s="136" t="s">
        <v>44</v>
      </c>
      <c r="D37" s="213"/>
      <c r="E37" s="214"/>
      <c r="F37" s="214"/>
      <c r="G37" s="214"/>
      <c r="H37" s="214"/>
      <c r="I37" s="230"/>
    </row>
    <row r="38" spans="1:9" s="1" customFormat="1" ht="67.349999999999994" customHeight="1" x14ac:dyDescent="0.2">
      <c r="A38" s="58"/>
      <c r="B38" s="137" t="s">
        <v>68</v>
      </c>
      <c r="C38" s="136" t="s">
        <v>46</v>
      </c>
      <c r="D38" s="213"/>
      <c r="E38" s="214"/>
      <c r="F38" s="214"/>
      <c r="G38" s="214"/>
      <c r="H38" s="214"/>
      <c r="I38" s="230"/>
    </row>
    <row r="39" spans="1:9" s="1" customFormat="1" ht="27" x14ac:dyDescent="0.2">
      <c r="A39" s="138" t="s">
        <v>202</v>
      </c>
      <c r="B39" s="139" t="s">
        <v>125</v>
      </c>
      <c r="C39" s="140">
        <v>831</v>
      </c>
      <c r="D39" s="213"/>
      <c r="E39" s="214"/>
      <c r="F39" s="214"/>
      <c r="G39" s="214"/>
      <c r="H39" s="214"/>
      <c r="I39" s="230"/>
    </row>
    <row r="40" spans="1:9" s="41" customFormat="1" ht="36" customHeight="1" x14ac:dyDescent="0.2">
      <c r="A40" s="141"/>
      <c r="B40" s="142" t="s">
        <v>337</v>
      </c>
      <c r="C40" s="143" t="s">
        <v>336</v>
      </c>
      <c r="D40" s="213"/>
      <c r="E40" s="214"/>
      <c r="F40" s="214"/>
      <c r="G40" s="214"/>
      <c r="H40" s="214"/>
      <c r="I40" s="230"/>
    </row>
    <row r="41" spans="1:9" s="1" customFormat="1" ht="60" customHeight="1" x14ac:dyDescent="0.2">
      <c r="A41" s="58"/>
      <c r="B41" s="144" t="s">
        <v>242</v>
      </c>
      <c r="C41" s="136" t="s">
        <v>127</v>
      </c>
      <c r="D41" s="213"/>
      <c r="E41" s="214"/>
      <c r="F41" s="214"/>
      <c r="G41" s="214"/>
      <c r="H41" s="214"/>
      <c r="I41" s="230"/>
    </row>
    <row r="42" spans="1:9" ht="42.75" customHeight="1" x14ac:dyDescent="0.2">
      <c r="A42" s="489" t="s">
        <v>126</v>
      </c>
      <c r="B42" s="110" t="s">
        <v>243</v>
      </c>
      <c r="C42" s="111">
        <v>786</v>
      </c>
      <c r="D42" s="213"/>
      <c r="E42" s="214"/>
      <c r="F42" s="214"/>
      <c r="G42" s="214"/>
      <c r="H42" s="214"/>
      <c r="I42" s="215"/>
    </row>
    <row r="43" spans="1:9" ht="45" customHeight="1" thickBot="1" x14ac:dyDescent="0.25">
      <c r="A43" s="490"/>
      <c r="B43" s="60" t="s">
        <v>244</v>
      </c>
      <c r="C43" s="112">
        <v>787</v>
      </c>
      <c r="D43" s="225"/>
      <c r="E43" s="226"/>
      <c r="F43" s="226"/>
      <c r="G43" s="226"/>
      <c r="H43" s="226"/>
      <c r="I43" s="227"/>
    </row>
    <row r="44" spans="1:9" ht="36" customHeight="1" thickTop="1" thickBot="1" x14ac:dyDescent="0.25">
      <c r="A44" s="58"/>
      <c r="B44" s="145" t="s">
        <v>12</v>
      </c>
      <c r="D44" s="260"/>
      <c r="E44" s="261"/>
      <c r="F44" s="261"/>
      <c r="G44" s="261"/>
      <c r="H44" s="262"/>
      <c r="I44" s="262"/>
    </row>
    <row r="45" spans="1:9" ht="39" thickTop="1" x14ac:dyDescent="0.2">
      <c r="A45" s="489" t="s">
        <v>126</v>
      </c>
      <c r="B45" s="146" t="s">
        <v>349</v>
      </c>
      <c r="C45" s="116" t="s">
        <v>18</v>
      </c>
      <c r="D45" s="210"/>
      <c r="E45" s="211"/>
      <c r="F45" s="211"/>
      <c r="G45" s="211"/>
      <c r="H45" s="211"/>
      <c r="I45" s="228"/>
    </row>
    <row r="46" spans="1:9" ht="38.25" x14ac:dyDescent="0.2">
      <c r="A46" s="490"/>
      <c r="B46" s="60" t="s">
        <v>245</v>
      </c>
      <c r="C46" s="116" t="s">
        <v>19</v>
      </c>
      <c r="D46" s="231"/>
      <c r="E46" s="232"/>
      <c r="F46" s="214"/>
      <c r="G46" s="214"/>
      <c r="H46" s="214"/>
      <c r="I46" s="230"/>
    </row>
    <row r="47" spans="1:9" s="17" customFormat="1" ht="36" customHeight="1" x14ac:dyDescent="0.2">
      <c r="A47" s="147"/>
      <c r="B47" s="148" t="s">
        <v>45</v>
      </c>
      <c r="C47" s="149" t="s">
        <v>23</v>
      </c>
      <c r="D47" s="213"/>
      <c r="E47" s="214"/>
      <c r="F47" s="214"/>
      <c r="G47" s="214"/>
      <c r="H47" s="214"/>
      <c r="I47" s="230"/>
    </row>
    <row r="48" spans="1:9" s="1" customFormat="1" ht="36" customHeight="1" x14ac:dyDescent="0.2">
      <c r="A48" s="113"/>
      <c r="B48" s="114" t="s">
        <v>8</v>
      </c>
      <c r="C48" s="136" t="s">
        <v>17</v>
      </c>
      <c r="D48" s="213"/>
      <c r="E48" s="214"/>
      <c r="F48" s="214"/>
      <c r="G48" s="214"/>
      <c r="H48" s="214"/>
      <c r="I48" s="230"/>
    </row>
    <row r="49" spans="1:9" s="1" customFormat="1" ht="33" customHeight="1" x14ac:dyDescent="0.2">
      <c r="A49" s="113"/>
      <c r="B49" s="114" t="s">
        <v>58</v>
      </c>
      <c r="C49" s="136">
        <v>892</v>
      </c>
      <c r="D49" s="213"/>
      <c r="E49" s="214"/>
      <c r="F49" s="214"/>
      <c r="G49" s="214"/>
      <c r="H49" s="214"/>
      <c r="I49" s="230"/>
    </row>
    <row r="50" spans="1:9" s="41" customFormat="1" ht="36" customHeight="1" thickBot="1" x14ac:dyDescent="0.25">
      <c r="A50" s="131"/>
      <c r="B50" s="132" t="s">
        <v>141</v>
      </c>
      <c r="C50" s="150" t="s">
        <v>119</v>
      </c>
      <c r="D50" s="216">
        <f>D51-D36-D37-D38-D40-D41-D47-D48-D49</f>
        <v>0</v>
      </c>
      <c r="E50" s="217">
        <f>E51-E36-E37-E38-E40-E41-E47-E48-E49</f>
        <v>0</v>
      </c>
      <c r="F50" s="217">
        <f t="shared" ref="F50:H50" si="3">F51-F36-F37-F38-F40-F41-F47-F48-F49</f>
        <v>0</v>
      </c>
      <c r="G50" s="217">
        <f t="shared" si="3"/>
        <v>0</v>
      </c>
      <c r="H50" s="217">
        <f t="shared" si="3"/>
        <v>0</v>
      </c>
      <c r="I50" s="234">
        <f>I51-I36-I37-I38-I40-I41-I47-I48-I49</f>
        <v>0</v>
      </c>
    </row>
    <row r="51" spans="1:9" s="1" customFormat="1" ht="37.5" customHeight="1" thickTop="1" thickBot="1" x14ac:dyDescent="0.25">
      <c r="A51" s="124"/>
      <c r="B51" s="125" t="s">
        <v>203</v>
      </c>
      <c r="C51" s="126" t="s">
        <v>53</v>
      </c>
      <c r="D51" s="219"/>
      <c r="E51" s="220"/>
      <c r="F51" s="220"/>
      <c r="G51" s="220"/>
      <c r="H51" s="220"/>
      <c r="I51" s="238"/>
    </row>
    <row r="52" spans="1:9" s="1" customFormat="1" ht="36" customHeight="1" thickTop="1" x14ac:dyDescent="0.2">
      <c r="A52" s="127"/>
      <c r="B52" s="128" t="s">
        <v>50</v>
      </c>
      <c r="C52" s="136" t="s">
        <v>51</v>
      </c>
      <c r="D52" s="239"/>
      <c r="E52" s="241"/>
      <c r="F52" s="241"/>
      <c r="G52" s="241"/>
      <c r="H52" s="223"/>
      <c r="I52" s="245"/>
    </row>
    <row r="53" spans="1:9" s="1" customFormat="1" ht="36" customHeight="1" x14ac:dyDescent="0.2">
      <c r="A53" s="113"/>
      <c r="B53" s="114" t="s">
        <v>11</v>
      </c>
      <c r="C53" s="136" t="s">
        <v>20</v>
      </c>
      <c r="D53" s="213"/>
      <c r="E53" s="214"/>
      <c r="F53" s="214"/>
      <c r="G53" s="214"/>
      <c r="H53" s="214"/>
      <c r="I53" s="230"/>
    </row>
    <row r="54" spans="1:9" s="17" customFormat="1" ht="36" customHeight="1" x14ac:dyDescent="0.2">
      <c r="A54" s="151"/>
      <c r="B54" s="152" t="s">
        <v>59</v>
      </c>
      <c r="C54" s="136">
        <v>992</v>
      </c>
      <c r="D54" s="213"/>
      <c r="E54" s="214"/>
      <c r="F54" s="214"/>
      <c r="G54" s="214"/>
      <c r="H54" s="214"/>
      <c r="I54" s="215"/>
    </row>
    <row r="55" spans="1:9" s="41" customFormat="1" ht="36" customHeight="1" thickBot="1" x14ac:dyDescent="0.25">
      <c r="A55" s="153"/>
      <c r="B55" s="154" t="s">
        <v>142</v>
      </c>
      <c r="C55" s="150" t="s">
        <v>119</v>
      </c>
      <c r="D55" s="216">
        <f t="shared" ref="D55:I55" si="4">D56-D52-D53-D54</f>
        <v>0</v>
      </c>
      <c r="E55" s="217">
        <f t="shared" si="4"/>
        <v>0</v>
      </c>
      <c r="F55" s="217">
        <f t="shared" si="4"/>
        <v>0</v>
      </c>
      <c r="G55" s="217">
        <f t="shared" si="4"/>
        <v>0</v>
      </c>
      <c r="H55" s="217">
        <f t="shared" si="4"/>
        <v>0</v>
      </c>
      <c r="I55" s="234">
        <f t="shared" si="4"/>
        <v>0</v>
      </c>
    </row>
    <row r="56" spans="1:9" s="1" customFormat="1" ht="36" customHeight="1" thickTop="1" thickBot="1" x14ac:dyDescent="0.25">
      <c r="A56" s="124"/>
      <c r="B56" s="125" t="s">
        <v>246</v>
      </c>
      <c r="C56" s="126">
        <v>9</v>
      </c>
      <c r="D56" s="219"/>
      <c r="E56" s="220"/>
      <c r="F56" s="220"/>
      <c r="G56" s="220"/>
      <c r="H56" s="220"/>
      <c r="I56" s="221"/>
    </row>
    <row r="57" spans="1:9" s="1" customFormat="1" ht="39" customHeight="1" thickTop="1" thickBot="1" x14ac:dyDescent="0.25">
      <c r="A57" s="203"/>
      <c r="B57" s="125" t="s">
        <v>247</v>
      </c>
      <c r="C57" s="126" t="s">
        <v>52</v>
      </c>
      <c r="D57" s="263">
        <f t="shared" ref="D57:I57" si="5">D56+D51</f>
        <v>0</v>
      </c>
      <c r="E57" s="264">
        <f t="shared" si="5"/>
        <v>0</v>
      </c>
      <c r="F57" s="264">
        <f t="shared" si="5"/>
        <v>0</v>
      </c>
      <c r="G57" s="264">
        <f t="shared" si="5"/>
        <v>0</v>
      </c>
      <c r="H57" s="264">
        <f t="shared" si="5"/>
        <v>0</v>
      </c>
      <c r="I57" s="265">
        <f t="shared" si="5"/>
        <v>0</v>
      </c>
    </row>
    <row r="58" spans="1:9" s="1" customFormat="1" ht="32.25" customHeight="1" thickTop="1" thickBot="1" x14ac:dyDescent="0.25">
      <c r="A58" s="205"/>
      <c r="B58" s="155" t="s">
        <v>387</v>
      </c>
    </row>
    <row r="59" spans="1:9" s="41" customFormat="1" ht="37.5" customHeight="1" thickTop="1" x14ac:dyDescent="0.2">
      <c r="A59" s="108"/>
      <c r="B59" s="156" t="s">
        <v>163</v>
      </c>
      <c r="C59" s="157" t="s">
        <v>48</v>
      </c>
      <c r="D59" s="266"/>
      <c r="E59" s="267"/>
      <c r="F59" s="267"/>
      <c r="G59" s="267"/>
      <c r="H59" s="267"/>
      <c r="I59" s="268"/>
    </row>
    <row r="60" spans="1:9" s="41" customFormat="1" ht="37.5" customHeight="1" thickBot="1" x14ac:dyDescent="0.25">
      <c r="A60" s="204"/>
      <c r="B60" s="158" t="s">
        <v>350</v>
      </c>
      <c r="C60" s="159" t="s">
        <v>164</v>
      </c>
      <c r="D60" s="225"/>
      <c r="E60" s="226"/>
      <c r="F60" s="226"/>
      <c r="G60" s="226"/>
      <c r="H60" s="226"/>
      <c r="I60" s="269"/>
    </row>
    <row r="61" spans="1:9" ht="18" customHeight="1" x14ac:dyDescent="0.2">
      <c r="B61" s="7" t="s">
        <v>388</v>
      </c>
    </row>
    <row r="62" spans="1:9" ht="6" customHeight="1" x14ac:dyDescent="0.2"/>
    <row r="63" spans="1:9" ht="6" customHeight="1" x14ac:dyDescent="0.2"/>
  </sheetData>
  <sheetProtection algorithmName="SHA-512" hashValue="mDxjOBIh16TGU3rZTZCRxgU7j3QcAm6vUkCb9i95qcFDzNOzU7bLZb9YlveERJ1SIJPJi8A/0VxfThs/SvK3ww==" saltValue="dNkfJ6zk+I9hE+7uU+RPNw==" spinCount="100000" sheet="1" objects="1" scenarios="1"/>
  <mergeCells count="18">
    <mergeCell ref="A33:H33"/>
    <mergeCell ref="C10:I10"/>
    <mergeCell ref="A42:A43"/>
    <mergeCell ref="A45:A46"/>
    <mergeCell ref="A18:A19"/>
    <mergeCell ref="A1:A2"/>
    <mergeCell ref="B1:H1"/>
    <mergeCell ref="C34:C35"/>
    <mergeCell ref="A34:B35"/>
    <mergeCell ref="C13:C14"/>
    <mergeCell ref="A13:B14"/>
    <mergeCell ref="C4:H6"/>
    <mergeCell ref="B2:H2"/>
    <mergeCell ref="C9:H9"/>
    <mergeCell ref="C7:H7"/>
    <mergeCell ref="B11:B12"/>
    <mergeCell ref="C11:I12"/>
    <mergeCell ref="C8:H8"/>
  </mergeCells>
  <phoneticPr fontId="0" type="noConversion"/>
  <hyperlinks>
    <hyperlink ref="C17" location="Rechenhilfe!D5" display="041, 051, 060, 061, 071, 091*, 092, 093, 160, 161, 170, 171, 19, 230, 231" xr:uid="{00000000-0004-0000-0100-000000000000}"/>
  </hyperlinks>
  <printOptions horizontalCentered="1" gridLinesSet="0"/>
  <pageMargins left="0" right="0" top="0.39370078740157483" bottom="0" header="0" footer="0"/>
  <pageSetup paperSize="9" scale="66" fitToHeight="0" orientation="portrait" r:id="rId1"/>
  <headerFooter scaleWithDoc="0" alignWithMargins="0">
    <oddFooter xml:space="preserve">&amp;C&amp;P/&amp;N
</oddFooter>
  </headerFooter>
  <rowBreaks count="2" manualBreakCount="2">
    <brk id="32" max="9" man="1"/>
    <brk id="62"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dimension ref="A1:AG70"/>
  <sheetViews>
    <sheetView showGridLines="0" zoomScaleNormal="100" zoomScaleSheetLayoutView="100" workbookViewId="0">
      <selection activeCell="D5" sqref="D5"/>
    </sheetView>
  </sheetViews>
  <sheetFormatPr baseColWidth="10" defaultColWidth="11.42578125" defaultRowHeight="12" x14ac:dyDescent="0.2"/>
  <cols>
    <col min="1" max="1" width="47.42578125" style="298" customWidth="1"/>
    <col min="2" max="2" width="8.7109375" style="299" bestFit="1" customWidth="1"/>
    <col min="3" max="3" width="9.5703125" style="299" customWidth="1"/>
    <col min="4" max="9" width="10.140625" style="299" customWidth="1"/>
    <col min="10" max="10" width="18.42578125" style="300" customWidth="1"/>
    <col min="11" max="11" width="13.28515625" style="299" customWidth="1"/>
    <col min="12" max="13" width="12.7109375" style="299" customWidth="1"/>
    <col min="14" max="14" width="12.42578125" style="299" customWidth="1"/>
    <col min="15" max="15" width="12.7109375" style="299" customWidth="1"/>
    <col min="16" max="16" width="12.7109375" style="300" customWidth="1"/>
    <col min="17" max="18" width="12.7109375" style="299" customWidth="1"/>
    <col min="19" max="16384" width="11.42578125" style="301"/>
  </cols>
  <sheetData>
    <row r="1" spans="1:33" ht="20.25" customHeight="1" thickBot="1" x14ac:dyDescent="0.25"/>
    <row r="2" spans="1:33" ht="42" customHeight="1" x14ac:dyDescent="0.2">
      <c r="A2" s="530" t="s">
        <v>335</v>
      </c>
      <c r="B2" s="532" t="s">
        <v>39</v>
      </c>
      <c r="C2" s="534" t="s">
        <v>368</v>
      </c>
      <c r="D2" s="537" t="s">
        <v>398</v>
      </c>
      <c r="E2" s="539" t="s">
        <v>396</v>
      </c>
      <c r="F2" s="541" t="s">
        <v>360</v>
      </c>
      <c r="G2" s="541" t="s">
        <v>386</v>
      </c>
      <c r="H2" s="541" t="s">
        <v>390</v>
      </c>
      <c r="I2" s="543" t="s">
        <v>395</v>
      </c>
      <c r="J2" s="545" t="s">
        <v>365</v>
      </c>
      <c r="K2" s="302"/>
      <c r="L2" s="302"/>
      <c r="M2" s="302"/>
      <c r="N2" s="302"/>
      <c r="O2" s="302"/>
      <c r="P2" s="303"/>
      <c r="Q2" s="302"/>
      <c r="R2" s="302"/>
    </row>
    <row r="3" spans="1:33" s="304" customFormat="1" ht="30" customHeight="1" thickBot="1" x14ac:dyDescent="0.25">
      <c r="A3" s="531"/>
      <c r="B3" s="533"/>
      <c r="C3" s="535"/>
      <c r="D3" s="538"/>
      <c r="E3" s="540"/>
      <c r="F3" s="542"/>
      <c r="G3" s="542"/>
      <c r="H3" s="542"/>
      <c r="I3" s="544"/>
      <c r="J3" s="546"/>
      <c r="K3" s="302"/>
      <c r="L3" s="302"/>
      <c r="R3" s="302"/>
    </row>
    <row r="4" spans="1:33" s="304" customFormat="1" ht="28.5" customHeight="1" thickBot="1" x14ac:dyDescent="0.25">
      <c r="A4" s="305" t="s">
        <v>74</v>
      </c>
      <c r="B4" s="306" t="s">
        <v>92</v>
      </c>
      <c r="C4" s="306" t="s">
        <v>93</v>
      </c>
      <c r="D4" s="528" t="s">
        <v>265</v>
      </c>
      <c r="E4" s="528"/>
      <c r="F4" s="528"/>
      <c r="G4" s="528"/>
      <c r="H4" s="528"/>
      <c r="I4" s="529"/>
      <c r="J4" s="307" t="str">
        <f>Umfrage_Doppik!C10</f>
        <v>Kontenplan
des Bundes</v>
      </c>
      <c r="K4" s="536" t="s">
        <v>353</v>
      </c>
      <c r="L4" s="536"/>
      <c r="M4" s="536"/>
      <c r="N4" s="536"/>
      <c r="O4" s="536"/>
      <c r="P4" s="303"/>
      <c r="Q4" s="302"/>
      <c r="R4" s="302"/>
    </row>
    <row r="5" spans="1:33" s="304" customFormat="1" ht="24" customHeight="1" x14ac:dyDescent="0.2">
      <c r="A5" s="308" t="s">
        <v>124</v>
      </c>
      <c r="B5" s="309" t="s">
        <v>75</v>
      </c>
      <c r="C5" s="310">
        <v>6111</v>
      </c>
      <c r="D5" s="384"/>
      <c r="E5" s="385"/>
      <c r="F5" s="385"/>
      <c r="G5" s="385"/>
      <c r="H5" s="385"/>
      <c r="I5" s="386"/>
      <c r="J5" s="311">
        <f>+HLOOKUP(Umfrage_Doppik!$C$10,$D$39:$Q$67,2,FALSE)</f>
        <v>611</v>
      </c>
      <c r="K5" s="312"/>
      <c r="L5" s="312"/>
      <c r="M5" s="312"/>
      <c r="N5" s="313"/>
      <c r="O5" s="313"/>
      <c r="P5" s="313"/>
      <c r="Q5" s="313"/>
      <c r="R5" s="314"/>
      <c r="S5" s="313"/>
      <c r="T5" s="313"/>
      <c r="U5" s="313"/>
      <c r="V5" s="313"/>
      <c r="W5" s="313"/>
      <c r="X5" s="313"/>
      <c r="Y5" s="313"/>
      <c r="Z5" s="313"/>
      <c r="AA5" s="313"/>
      <c r="AB5" s="313"/>
      <c r="AC5" s="313"/>
      <c r="AD5" s="313"/>
      <c r="AE5" s="313"/>
      <c r="AF5" s="313"/>
      <c r="AG5" s="313"/>
    </row>
    <row r="6" spans="1:33" s="304" customFormat="1" ht="24" customHeight="1" x14ac:dyDescent="0.2">
      <c r="A6" s="308" t="s">
        <v>87</v>
      </c>
      <c r="B6" s="309" t="s">
        <v>76</v>
      </c>
      <c r="C6" s="310">
        <v>6121</v>
      </c>
      <c r="D6" s="387"/>
      <c r="E6" s="388"/>
      <c r="F6" s="388"/>
      <c r="G6" s="388"/>
      <c r="H6" s="388"/>
      <c r="I6" s="389"/>
      <c r="J6" s="311">
        <f>+HLOOKUP(Umfrage_Doppik!$C$10,$D$39:$Q$67,3,FALSE)</f>
        <v>6121</v>
      </c>
      <c r="K6" s="312"/>
      <c r="L6" s="312"/>
      <c r="M6" s="312"/>
      <c r="N6" s="314"/>
      <c r="O6" s="314"/>
      <c r="P6" s="315"/>
      <c r="Q6" s="314"/>
      <c r="R6" s="314"/>
      <c r="S6" s="313"/>
      <c r="T6" s="313"/>
      <c r="U6" s="313"/>
      <c r="V6" s="313"/>
      <c r="W6" s="313"/>
      <c r="X6" s="313"/>
      <c r="Y6" s="313"/>
      <c r="Z6" s="313"/>
      <c r="AA6" s="313"/>
      <c r="AB6" s="313"/>
      <c r="AC6" s="313"/>
      <c r="AD6" s="313"/>
      <c r="AE6" s="313"/>
      <c r="AF6" s="313"/>
      <c r="AG6" s="313"/>
    </row>
    <row r="7" spans="1:33" s="304" customFormat="1" ht="24" customHeight="1" x14ac:dyDescent="0.2">
      <c r="A7" s="308" t="s">
        <v>79</v>
      </c>
      <c r="B7" s="309" t="s">
        <v>77</v>
      </c>
      <c r="C7" s="316">
        <v>6130</v>
      </c>
      <c r="D7" s="387"/>
      <c r="E7" s="388"/>
      <c r="F7" s="388"/>
      <c r="G7" s="388"/>
      <c r="H7" s="388"/>
      <c r="I7" s="389"/>
      <c r="J7" s="311">
        <f>+HLOOKUP(Umfrage_Doppik!$C$10,$D$39:$Q$67,4,FALSE)</f>
        <v>6130</v>
      </c>
      <c r="K7" s="312"/>
      <c r="L7" s="312"/>
      <c r="M7" s="312"/>
      <c r="N7" s="314"/>
      <c r="O7" s="314"/>
      <c r="P7" s="315"/>
      <c r="Q7" s="314"/>
      <c r="R7" s="314"/>
      <c r="S7" s="313"/>
      <c r="T7" s="313"/>
      <c r="U7" s="313"/>
      <c r="V7" s="313"/>
      <c r="W7" s="313"/>
      <c r="X7" s="313"/>
      <c r="Y7" s="313"/>
      <c r="Z7" s="313"/>
      <c r="AA7" s="313"/>
      <c r="AB7" s="313"/>
      <c r="AC7" s="313"/>
      <c r="AD7" s="313"/>
      <c r="AE7" s="313"/>
      <c r="AF7" s="313"/>
      <c r="AG7" s="313"/>
    </row>
    <row r="8" spans="1:33" s="304" customFormat="1" ht="30" customHeight="1" x14ac:dyDescent="0.2">
      <c r="A8" s="308" t="s">
        <v>326</v>
      </c>
      <c r="B8" s="309" t="s">
        <v>78</v>
      </c>
      <c r="C8" s="316">
        <v>6131</v>
      </c>
      <c r="D8" s="387"/>
      <c r="E8" s="388"/>
      <c r="F8" s="388"/>
      <c r="G8" s="388"/>
      <c r="H8" s="388"/>
      <c r="I8" s="389"/>
      <c r="J8" s="311">
        <f>+HLOOKUP(Umfrage_Doppik!$C$10,$D$39:$Q$67,5,FALSE)</f>
        <v>6131</v>
      </c>
      <c r="K8" s="312"/>
      <c r="L8" s="312"/>
      <c r="M8" s="312"/>
      <c r="N8" s="314"/>
      <c r="O8" s="314"/>
      <c r="P8" s="315"/>
      <c r="Q8" s="314"/>
      <c r="R8" s="314"/>
      <c r="S8" s="313"/>
      <c r="T8" s="313"/>
      <c r="U8" s="313"/>
      <c r="V8" s="313"/>
      <c r="W8" s="313"/>
      <c r="X8" s="313"/>
      <c r="Y8" s="313"/>
      <c r="Z8" s="313"/>
      <c r="AA8" s="313"/>
      <c r="AB8" s="313"/>
      <c r="AC8" s="313"/>
      <c r="AD8" s="313"/>
      <c r="AE8" s="313"/>
      <c r="AF8" s="313"/>
      <c r="AG8" s="313"/>
    </row>
    <row r="9" spans="1:33" s="304" customFormat="1" ht="24" customHeight="1" x14ac:dyDescent="0.2">
      <c r="A9" s="308" t="s">
        <v>102</v>
      </c>
      <c r="B9" s="317" t="s">
        <v>103</v>
      </c>
      <c r="C9" s="316">
        <v>6181</v>
      </c>
      <c r="D9" s="387"/>
      <c r="E9" s="388"/>
      <c r="F9" s="388"/>
      <c r="G9" s="388"/>
      <c r="H9" s="388"/>
      <c r="I9" s="389"/>
      <c r="J9" s="311">
        <f>+HLOOKUP(Umfrage_Doppik!$C$10,$D$39:$Q$67,6,FALSE)</f>
        <v>6181</v>
      </c>
      <c r="K9" s="312"/>
      <c r="L9" s="312"/>
      <c r="M9" s="312"/>
      <c r="N9" s="314"/>
      <c r="O9" s="314"/>
      <c r="P9" s="315"/>
      <c r="Q9" s="314"/>
      <c r="R9" s="314"/>
      <c r="S9" s="313"/>
      <c r="T9" s="313"/>
      <c r="U9" s="313"/>
      <c r="V9" s="313"/>
      <c r="W9" s="313"/>
      <c r="X9" s="313"/>
      <c r="Y9" s="313"/>
      <c r="Z9" s="313"/>
      <c r="AA9" s="313"/>
      <c r="AB9" s="313"/>
      <c r="AC9" s="313"/>
      <c r="AD9" s="313"/>
      <c r="AE9" s="313"/>
      <c r="AF9" s="313"/>
      <c r="AG9" s="313"/>
    </row>
    <row r="10" spans="1:33" s="304" customFormat="1" ht="54" customHeight="1" x14ac:dyDescent="0.2">
      <c r="A10" s="308" t="s">
        <v>325</v>
      </c>
      <c r="B10" s="318" t="s">
        <v>361</v>
      </c>
      <c r="C10" s="316">
        <v>6051</v>
      </c>
      <c r="D10" s="387"/>
      <c r="E10" s="388"/>
      <c r="F10" s="388"/>
      <c r="G10" s="388"/>
      <c r="H10" s="388"/>
      <c r="I10" s="389"/>
      <c r="J10" s="311">
        <f>+HLOOKUP(Umfrage_Doppik!$C$10,$D$39:$Q$67,7,FALSE)</f>
        <v>6051</v>
      </c>
      <c r="K10" s="312"/>
      <c r="L10" s="312"/>
      <c r="M10" s="312"/>
      <c r="N10" s="314"/>
      <c r="O10" s="314"/>
      <c r="P10" s="315"/>
      <c r="Q10" s="314"/>
      <c r="R10" s="314"/>
      <c r="S10" s="313"/>
      <c r="T10" s="313"/>
      <c r="U10" s="313"/>
      <c r="V10" s="313"/>
      <c r="W10" s="313"/>
      <c r="X10" s="313"/>
      <c r="Y10" s="313"/>
      <c r="Z10" s="313"/>
      <c r="AA10" s="313"/>
      <c r="AB10" s="313"/>
      <c r="AC10" s="313"/>
      <c r="AD10" s="313"/>
      <c r="AE10" s="313"/>
      <c r="AF10" s="313"/>
      <c r="AG10" s="313"/>
    </row>
    <row r="11" spans="1:33" s="304" customFormat="1" ht="30" customHeight="1" x14ac:dyDescent="0.2">
      <c r="A11" s="319" t="s">
        <v>194</v>
      </c>
      <c r="B11" s="309" t="s">
        <v>21</v>
      </c>
      <c r="C11" s="316">
        <v>6052</v>
      </c>
      <c r="D11" s="387"/>
      <c r="E11" s="388"/>
      <c r="F11" s="388"/>
      <c r="G11" s="388"/>
      <c r="H11" s="388"/>
      <c r="I11" s="389"/>
      <c r="J11" s="311">
        <f>+HLOOKUP(Umfrage_Doppik!$C$10,$D$39:$Q$67,8,FALSE)</f>
        <v>6052</v>
      </c>
      <c r="K11" s="312"/>
      <c r="L11" s="312"/>
      <c r="M11" s="312"/>
      <c r="N11" s="314"/>
      <c r="O11" s="314"/>
      <c r="P11" s="315"/>
      <c r="Q11" s="314"/>
      <c r="R11" s="314"/>
      <c r="S11" s="313"/>
      <c r="T11" s="313"/>
      <c r="U11" s="313"/>
      <c r="V11" s="313"/>
      <c r="W11" s="313"/>
      <c r="X11" s="313"/>
      <c r="Y11" s="313"/>
      <c r="Z11" s="313"/>
      <c r="AA11" s="313"/>
      <c r="AB11" s="313"/>
      <c r="AC11" s="313"/>
      <c r="AD11" s="313"/>
      <c r="AE11" s="313"/>
      <c r="AF11" s="313"/>
      <c r="AG11" s="313"/>
    </row>
    <row r="12" spans="1:33" s="304" customFormat="1" ht="36" customHeight="1" x14ac:dyDescent="0.2">
      <c r="A12" s="319" t="s">
        <v>195</v>
      </c>
      <c r="B12" s="309" t="s">
        <v>22</v>
      </c>
      <c r="C12" s="316">
        <v>6053</v>
      </c>
      <c r="D12" s="387"/>
      <c r="E12" s="388"/>
      <c r="F12" s="388"/>
      <c r="G12" s="388"/>
      <c r="H12" s="388"/>
      <c r="I12" s="389"/>
      <c r="J12" s="311">
        <f>+HLOOKUP(Umfrage_Doppik!$C$10,$D$39:$Q$67,9,FALSE)</f>
        <v>6053</v>
      </c>
      <c r="K12" s="312"/>
      <c r="L12" s="312"/>
      <c r="M12" s="312"/>
      <c r="N12" s="314"/>
      <c r="O12" s="314"/>
      <c r="P12" s="315"/>
      <c r="Q12" s="314"/>
      <c r="R12" s="314"/>
      <c r="S12" s="313"/>
      <c r="T12" s="313"/>
      <c r="U12" s="313"/>
      <c r="V12" s="313"/>
      <c r="W12" s="313"/>
      <c r="X12" s="313"/>
      <c r="Y12" s="313"/>
      <c r="Z12" s="313"/>
      <c r="AA12" s="313"/>
      <c r="AB12" s="313"/>
      <c r="AC12" s="313"/>
      <c r="AD12" s="313"/>
      <c r="AE12" s="313"/>
      <c r="AF12" s="313"/>
      <c r="AG12" s="313"/>
    </row>
    <row r="13" spans="1:33" s="320" customFormat="1" ht="25.5" customHeight="1" x14ac:dyDescent="0.2">
      <c r="A13" s="319" t="s">
        <v>204</v>
      </c>
      <c r="B13" s="309" t="s">
        <v>99</v>
      </c>
      <c r="C13" s="316" t="s">
        <v>99</v>
      </c>
      <c r="D13" s="387"/>
      <c r="E13" s="388"/>
      <c r="F13" s="388"/>
      <c r="G13" s="388"/>
      <c r="H13" s="388"/>
      <c r="I13" s="389"/>
      <c r="J13" s="311" t="str">
        <f>+HLOOKUP(Umfrage_Doppik!$C$10,$D$39:$Q$67,10,FALSE)</f>
        <v>-</v>
      </c>
      <c r="K13" s="312"/>
      <c r="L13" s="312"/>
      <c r="M13" s="312"/>
      <c r="N13" s="314"/>
      <c r="O13" s="314"/>
      <c r="P13" s="315"/>
      <c r="Q13" s="314"/>
      <c r="R13" s="314"/>
      <c r="S13" s="313"/>
      <c r="T13" s="313"/>
      <c r="U13" s="313"/>
      <c r="V13" s="313"/>
      <c r="W13" s="313"/>
      <c r="X13" s="313"/>
      <c r="Y13" s="313"/>
      <c r="Z13" s="313"/>
      <c r="AA13" s="313"/>
      <c r="AB13" s="313"/>
      <c r="AC13" s="313"/>
      <c r="AD13" s="313"/>
      <c r="AE13" s="313"/>
      <c r="AF13" s="313"/>
      <c r="AG13" s="313"/>
    </row>
    <row r="14" spans="1:33" s="304" customFormat="1" ht="48" x14ac:dyDescent="0.2">
      <c r="A14" s="308" t="s">
        <v>322</v>
      </c>
      <c r="B14" s="309">
        <v>160</v>
      </c>
      <c r="C14" s="316">
        <v>6480</v>
      </c>
      <c r="D14" s="387"/>
      <c r="E14" s="388"/>
      <c r="F14" s="388"/>
      <c r="G14" s="388"/>
      <c r="H14" s="388"/>
      <c r="I14" s="389"/>
      <c r="J14" s="311">
        <f>+HLOOKUP(Umfrage_Doppik!$C$10,$D$39:$Q$67,11,FALSE)</f>
        <v>6480</v>
      </c>
      <c r="K14" s="312"/>
      <c r="L14" s="312"/>
      <c r="M14" s="312"/>
      <c r="N14" s="314"/>
      <c r="O14" s="314"/>
      <c r="P14" s="315"/>
      <c r="Q14" s="314"/>
      <c r="R14" s="314"/>
      <c r="S14" s="313"/>
      <c r="T14" s="313"/>
      <c r="U14" s="313"/>
      <c r="V14" s="313"/>
      <c r="W14" s="313"/>
      <c r="X14" s="313"/>
      <c r="Y14" s="313"/>
      <c r="Z14" s="313"/>
      <c r="AA14" s="313"/>
      <c r="AB14" s="313"/>
      <c r="AC14" s="313"/>
      <c r="AD14" s="313"/>
      <c r="AE14" s="313"/>
      <c r="AF14" s="313"/>
      <c r="AG14" s="313"/>
    </row>
    <row r="15" spans="1:33" s="304" customFormat="1" ht="63" customHeight="1" x14ac:dyDescent="0.2">
      <c r="A15" s="308" t="s">
        <v>144</v>
      </c>
      <c r="B15" s="309">
        <v>161</v>
      </c>
      <c r="C15" s="316">
        <v>6481</v>
      </c>
      <c r="D15" s="387"/>
      <c r="E15" s="388"/>
      <c r="F15" s="388"/>
      <c r="G15" s="388"/>
      <c r="H15" s="388"/>
      <c r="I15" s="389"/>
      <c r="J15" s="311">
        <f>+HLOOKUP(Umfrage_Doppik!$C$10,$D$39:$Q$67,12,FALSE)</f>
        <v>6481</v>
      </c>
      <c r="K15" s="312"/>
      <c r="L15" s="312"/>
      <c r="M15" s="312"/>
      <c r="N15" s="314"/>
      <c r="O15" s="314"/>
      <c r="P15" s="315"/>
      <c r="Q15" s="314"/>
      <c r="R15" s="314"/>
      <c r="S15" s="313"/>
      <c r="T15" s="313"/>
      <c r="U15" s="313"/>
      <c r="V15" s="313"/>
      <c r="W15" s="313"/>
      <c r="X15" s="313"/>
      <c r="Y15" s="313"/>
      <c r="Z15" s="313"/>
      <c r="AA15" s="313"/>
      <c r="AB15" s="313"/>
      <c r="AC15" s="313"/>
      <c r="AD15" s="313"/>
      <c r="AE15" s="313"/>
      <c r="AF15" s="313"/>
      <c r="AG15" s="313"/>
    </row>
    <row r="16" spans="1:33" s="304" customFormat="1" ht="25.5" customHeight="1" x14ac:dyDescent="0.2">
      <c r="A16" s="308" t="s">
        <v>82</v>
      </c>
      <c r="B16" s="309">
        <v>170</v>
      </c>
      <c r="C16" s="310">
        <v>6140</v>
      </c>
      <c r="D16" s="387"/>
      <c r="E16" s="388"/>
      <c r="F16" s="388"/>
      <c r="G16" s="388"/>
      <c r="H16" s="388"/>
      <c r="I16" s="389"/>
      <c r="J16" s="311">
        <f>+HLOOKUP(Umfrage_Doppik!$C$10,$D$39:$Q$67,13,FALSE)</f>
        <v>6140</v>
      </c>
      <c r="K16" s="312"/>
      <c r="L16" s="312"/>
      <c r="M16" s="312"/>
      <c r="N16" s="314"/>
      <c r="O16" s="314"/>
      <c r="P16" s="315"/>
      <c r="Q16" s="314"/>
      <c r="R16" s="314"/>
      <c r="S16" s="313"/>
      <c r="T16" s="313"/>
      <c r="U16" s="313"/>
      <c r="V16" s="313"/>
      <c r="W16" s="313"/>
      <c r="X16" s="313"/>
      <c r="Y16" s="313"/>
      <c r="Z16" s="313"/>
      <c r="AA16" s="313"/>
      <c r="AB16" s="313"/>
      <c r="AC16" s="313"/>
      <c r="AD16" s="313"/>
      <c r="AE16" s="313"/>
      <c r="AF16" s="313"/>
      <c r="AG16" s="313"/>
    </row>
    <row r="17" spans="1:33" s="304" customFormat="1" ht="36" customHeight="1" x14ac:dyDescent="0.2">
      <c r="A17" s="308" t="s">
        <v>81</v>
      </c>
      <c r="B17" s="309">
        <v>171</v>
      </c>
      <c r="C17" s="316">
        <v>6141</v>
      </c>
      <c r="D17" s="387"/>
      <c r="E17" s="388"/>
      <c r="F17" s="388"/>
      <c r="G17" s="388"/>
      <c r="H17" s="388"/>
      <c r="I17" s="389"/>
      <c r="J17" s="311">
        <f>+HLOOKUP(Umfrage_Doppik!$C$10,$D$39:$Q$67,14,FALSE)</f>
        <v>6141</v>
      </c>
      <c r="K17" s="312"/>
      <c r="L17" s="312"/>
      <c r="M17" s="312"/>
      <c r="N17" s="314"/>
      <c r="O17" s="314"/>
      <c r="P17" s="315"/>
      <c r="Q17" s="314"/>
      <c r="R17" s="314"/>
      <c r="S17" s="313"/>
      <c r="T17" s="313"/>
      <c r="U17" s="313"/>
      <c r="V17" s="313"/>
      <c r="W17" s="313"/>
      <c r="X17" s="313"/>
      <c r="Y17" s="313"/>
      <c r="Z17" s="313"/>
      <c r="AA17" s="313"/>
      <c r="AB17" s="313"/>
      <c r="AC17" s="313"/>
      <c r="AD17" s="313"/>
      <c r="AE17" s="313"/>
      <c r="AF17" s="313"/>
      <c r="AG17" s="313"/>
    </row>
    <row r="18" spans="1:33" s="304" customFormat="1" ht="30" customHeight="1" x14ac:dyDescent="0.2">
      <c r="A18" s="308" t="s">
        <v>403</v>
      </c>
      <c r="B18" s="309">
        <v>191</v>
      </c>
      <c r="C18" s="310">
        <v>6191</v>
      </c>
      <c r="D18" s="387"/>
      <c r="E18" s="388"/>
      <c r="F18" s="388"/>
      <c r="G18" s="388"/>
      <c r="H18" s="388"/>
      <c r="I18" s="389"/>
      <c r="J18" s="311">
        <f>+HLOOKUP(Umfrage_Doppik!$C$10,$D$39:$Q$67,15,FALSE)</f>
        <v>6191</v>
      </c>
      <c r="K18" s="312"/>
      <c r="L18" s="312"/>
      <c r="M18" s="312"/>
      <c r="N18" s="314"/>
      <c r="O18" s="314"/>
      <c r="P18" s="315"/>
      <c r="Q18" s="314"/>
      <c r="R18" s="314"/>
      <c r="S18" s="313"/>
      <c r="T18" s="313"/>
      <c r="U18" s="313"/>
      <c r="V18" s="313"/>
      <c r="W18" s="313"/>
      <c r="X18" s="313"/>
      <c r="Y18" s="313"/>
      <c r="Z18" s="313"/>
      <c r="AA18" s="313"/>
      <c r="AB18" s="313"/>
      <c r="AC18" s="313"/>
      <c r="AD18" s="313"/>
      <c r="AE18" s="313"/>
      <c r="AF18" s="313"/>
      <c r="AG18" s="313"/>
    </row>
    <row r="19" spans="1:33" s="304" customFormat="1" ht="30" customHeight="1" x14ac:dyDescent="0.2">
      <c r="A19" s="308" t="s">
        <v>344</v>
      </c>
      <c r="B19" s="309">
        <v>192</v>
      </c>
      <c r="C19" s="310">
        <v>6192</v>
      </c>
      <c r="D19" s="387"/>
      <c r="E19" s="388"/>
      <c r="F19" s="388"/>
      <c r="G19" s="388"/>
      <c r="H19" s="388"/>
      <c r="I19" s="389"/>
      <c r="J19" s="311">
        <f>+HLOOKUP(Umfrage_Doppik!$C$10,$D$39:$Q$67,16,FALSE)</f>
        <v>6192</v>
      </c>
      <c r="K19" s="312"/>
      <c r="L19" s="312"/>
      <c r="M19" s="312"/>
      <c r="N19" s="314"/>
      <c r="O19" s="314"/>
      <c r="P19" s="315"/>
      <c r="Q19" s="314"/>
      <c r="R19" s="314"/>
      <c r="S19" s="313"/>
      <c r="T19" s="313"/>
      <c r="U19" s="313"/>
      <c r="V19" s="313"/>
      <c r="W19" s="313"/>
      <c r="X19" s="313"/>
      <c r="Y19" s="313"/>
      <c r="Z19" s="313"/>
      <c r="AA19" s="313"/>
      <c r="AB19" s="313"/>
      <c r="AC19" s="313"/>
      <c r="AD19" s="313"/>
      <c r="AE19" s="313"/>
      <c r="AF19" s="313"/>
      <c r="AG19" s="313"/>
    </row>
    <row r="20" spans="1:33" s="304" customFormat="1" ht="30" customHeight="1" x14ac:dyDescent="0.2">
      <c r="A20" s="308" t="s">
        <v>345</v>
      </c>
      <c r="B20" s="309">
        <v>193</v>
      </c>
      <c r="C20" s="310">
        <v>6193</v>
      </c>
      <c r="D20" s="387"/>
      <c r="E20" s="388"/>
      <c r="F20" s="388"/>
      <c r="G20" s="388"/>
      <c r="H20" s="388"/>
      <c r="I20" s="389"/>
      <c r="J20" s="311">
        <f>+HLOOKUP(Umfrage_Doppik!$C$10,$D$39:$Q$67,17,FALSE)</f>
        <v>6193</v>
      </c>
      <c r="K20" s="312"/>
      <c r="L20" s="312"/>
      <c r="M20" s="312"/>
      <c r="N20" s="314"/>
      <c r="O20" s="314"/>
      <c r="P20" s="315"/>
      <c r="Q20" s="314"/>
      <c r="R20" s="314"/>
      <c r="S20" s="313"/>
      <c r="T20" s="313"/>
      <c r="U20" s="313"/>
      <c r="V20" s="313"/>
      <c r="W20" s="313"/>
      <c r="X20" s="313"/>
      <c r="Y20" s="313"/>
      <c r="Z20" s="313"/>
      <c r="AA20" s="313"/>
      <c r="AB20" s="313"/>
      <c r="AC20" s="313"/>
      <c r="AD20" s="313"/>
      <c r="AE20" s="313"/>
      <c r="AF20" s="313"/>
      <c r="AG20" s="313"/>
    </row>
    <row r="21" spans="1:33" s="304" customFormat="1" ht="30" customHeight="1" x14ac:dyDescent="0.2">
      <c r="A21" s="308" t="str">
        <f>A56</f>
        <v>Aufgabenbezogene Leistungsbeteiligung bei der Grundsicherung im Alter (Einzahlungen nach § 46a SGB XII)</v>
      </c>
      <c r="B21" s="309" t="s">
        <v>99</v>
      </c>
      <c r="C21" s="310"/>
      <c r="D21" s="387"/>
      <c r="E21" s="388"/>
      <c r="F21" s="388"/>
      <c r="G21" s="388"/>
      <c r="H21" s="388"/>
      <c r="I21" s="389"/>
      <c r="J21" s="311" t="str">
        <f>+HLOOKUP(Umfrage_Doppik!$C$10,$D$39:$Q$67,18,FALSE)</f>
        <v>-</v>
      </c>
      <c r="K21" s="312"/>
      <c r="L21" s="312"/>
      <c r="M21" s="312"/>
      <c r="N21" s="314"/>
      <c r="O21" s="314"/>
      <c r="P21" s="315"/>
      <c r="Q21" s="314"/>
      <c r="R21" s="314"/>
      <c r="S21" s="313"/>
      <c r="T21" s="313"/>
      <c r="U21" s="313"/>
      <c r="V21" s="313"/>
      <c r="W21" s="313"/>
      <c r="X21" s="313"/>
      <c r="Y21" s="313"/>
      <c r="Z21" s="313"/>
      <c r="AA21" s="313"/>
      <c r="AB21" s="313"/>
      <c r="AC21" s="313"/>
      <c r="AD21" s="313"/>
      <c r="AE21" s="313"/>
      <c r="AF21" s="313"/>
      <c r="AG21" s="313"/>
    </row>
    <row r="22" spans="1:33" s="322" customFormat="1" ht="24" x14ac:dyDescent="0.2">
      <c r="A22" s="319" t="s">
        <v>146</v>
      </c>
      <c r="B22" s="309"/>
      <c r="C22" s="321" t="s">
        <v>366</v>
      </c>
      <c r="D22" s="387"/>
      <c r="E22" s="388"/>
      <c r="F22" s="388"/>
      <c r="G22" s="388"/>
      <c r="H22" s="388"/>
      <c r="I22" s="389"/>
      <c r="J22" s="311" t="str">
        <f>+HLOOKUP(Umfrage_Doppik!$C$10,$D$39:$Q$67,19,FALSE)</f>
        <v>-</v>
      </c>
      <c r="K22" s="312"/>
      <c r="L22" s="312"/>
      <c r="M22" s="312"/>
      <c r="N22" s="314"/>
      <c r="O22" s="314"/>
      <c r="P22" s="315"/>
      <c r="Q22" s="314"/>
      <c r="R22" s="314"/>
      <c r="S22" s="313"/>
      <c r="T22" s="313"/>
      <c r="U22" s="313"/>
      <c r="V22" s="313"/>
      <c r="W22" s="313"/>
      <c r="X22" s="313"/>
      <c r="Y22" s="313"/>
      <c r="Z22" s="313"/>
      <c r="AA22" s="313"/>
      <c r="AB22" s="313"/>
      <c r="AC22" s="313"/>
      <c r="AD22" s="313"/>
      <c r="AE22" s="313"/>
      <c r="AF22" s="313"/>
      <c r="AG22" s="313"/>
    </row>
    <row r="23" spans="1:33" s="322" customFormat="1" ht="30" customHeight="1" x14ac:dyDescent="0.2">
      <c r="A23" s="319" t="s">
        <v>321</v>
      </c>
      <c r="B23" s="309"/>
      <c r="C23" s="321" t="s">
        <v>99</v>
      </c>
      <c r="D23" s="387"/>
      <c r="E23" s="390"/>
      <c r="F23" s="390"/>
      <c r="G23" s="390"/>
      <c r="H23" s="390"/>
      <c r="I23" s="391"/>
      <c r="J23" s="311" t="str">
        <f>+HLOOKUP(Umfrage_Doppik!$C$10,$D$39:$Q$67,20,FALSE)</f>
        <v>-</v>
      </c>
      <c r="K23" s="312"/>
      <c r="L23" s="312"/>
      <c r="M23" s="312"/>
      <c r="N23" s="314"/>
      <c r="O23" s="314"/>
      <c r="P23" s="315"/>
      <c r="Q23" s="314"/>
      <c r="R23" s="314"/>
      <c r="S23" s="313"/>
      <c r="T23" s="313"/>
      <c r="U23" s="313"/>
      <c r="V23" s="313"/>
      <c r="W23" s="313"/>
      <c r="X23" s="313"/>
      <c r="Y23" s="313"/>
      <c r="Z23" s="313"/>
      <c r="AA23" s="313"/>
      <c r="AB23" s="313"/>
      <c r="AC23" s="313"/>
      <c r="AD23" s="313"/>
      <c r="AE23" s="313"/>
      <c r="AF23" s="313"/>
      <c r="AG23" s="313"/>
    </row>
    <row r="24" spans="1:33" s="304" customFormat="1" ht="25.5" customHeight="1" x14ac:dyDescent="0.2">
      <c r="A24" s="308" t="s">
        <v>83</v>
      </c>
      <c r="B24" s="309">
        <v>230</v>
      </c>
      <c r="C24" s="310">
        <v>6230</v>
      </c>
      <c r="D24" s="387"/>
      <c r="E24" s="388"/>
      <c r="F24" s="388"/>
      <c r="G24" s="388"/>
      <c r="H24" s="388"/>
      <c r="I24" s="389"/>
      <c r="J24" s="311">
        <f>+HLOOKUP(Umfrage_Doppik!$C$10,$D$39:$Q$67,21,FALSE)</f>
        <v>6230</v>
      </c>
      <c r="K24" s="312"/>
      <c r="L24" s="312"/>
      <c r="M24" s="312"/>
      <c r="N24" s="314"/>
      <c r="O24" s="314"/>
      <c r="P24" s="315"/>
      <c r="Q24" s="314"/>
      <c r="R24" s="314"/>
      <c r="S24" s="313"/>
      <c r="T24" s="313"/>
      <c r="U24" s="313"/>
      <c r="V24" s="313"/>
      <c r="W24" s="313"/>
      <c r="X24" s="313"/>
      <c r="Y24" s="313"/>
      <c r="Z24" s="313"/>
      <c r="AA24" s="313"/>
      <c r="AB24" s="313"/>
      <c r="AC24" s="313"/>
      <c r="AD24" s="313"/>
      <c r="AE24" s="313"/>
      <c r="AF24" s="313"/>
      <c r="AG24" s="313"/>
    </row>
    <row r="25" spans="1:33" s="304" customFormat="1" ht="25.5" customHeight="1" x14ac:dyDescent="0.2">
      <c r="A25" s="308" t="s">
        <v>84</v>
      </c>
      <c r="B25" s="309">
        <v>231</v>
      </c>
      <c r="C25" s="310">
        <v>6231</v>
      </c>
      <c r="D25" s="387"/>
      <c r="E25" s="388"/>
      <c r="F25" s="388"/>
      <c r="G25" s="388"/>
      <c r="H25" s="388"/>
      <c r="I25" s="389"/>
      <c r="J25" s="311">
        <f>+HLOOKUP(Umfrage_Doppik!$C$10,$D$39:$Q$67,22,FALSE)</f>
        <v>6231</v>
      </c>
      <c r="K25" s="312"/>
      <c r="L25" s="312"/>
      <c r="M25" s="312"/>
      <c r="N25" s="314"/>
      <c r="O25" s="314"/>
      <c r="P25" s="315"/>
      <c r="Q25" s="314"/>
      <c r="R25" s="314"/>
      <c r="S25" s="313"/>
      <c r="T25" s="313"/>
      <c r="U25" s="313"/>
      <c r="V25" s="313"/>
      <c r="W25" s="313"/>
      <c r="X25" s="313"/>
      <c r="Y25" s="313"/>
      <c r="Z25" s="313"/>
      <c r="AA25" s="313"/>
      <c r="AB25" s="313"/>
      <c r="AC25" s="313"/>
      <c r="AD25" s="313"/>
      <c r="AE25" s="313"/>
      <c r="AF25" s="313"/>
      <c r="AG25" s="313"/>
    </row>
    <row r="26" spans="1:33" s="304" customFormat="1" ht="25.5" customHeight="1" x14ac:dyDescent="0.2">
      <c r="A26" s="323" t="s">
        <v>334</v>
      </c>
      <c r="B26" s="324"/>
      <c r="C26" s="310" t="s">
        <v>99</v>
      </c>
      <c r="D26" s="387"/>
      <c r="E26" s="388"/>
      <c r="F26" s="388"/>
      <c r="G26" s="388"/>
      <c r="H26" s="388"/>
      <c r="I26" s="389"/>
      <c r="J26" s="325" t="str">
        <f>+HLOOKUP(Umfrage_Doppik!$C$10,$D$39:$Q$67,24,FALSE)</f>
        <v>-</v>
      </c>
      <c r="K26" s="312"/>
      <c r="L26" s="312"/>
      <c r="M26" s="312"/>
      <c r="N26" s="314"/>
      <c r="O26" s="314"/>
      <c r="P26" s="315"/>
      <c r="Q26" s="314"/>
      <c r="R26" s="314"/>
      <c r="S26" s="313"/>
      <c r="T26" s="313"/>
      <c r="U26" s="313"/>
      <c r="V26" s="313"/>
      <c r="W26" s="313"/>
      <c r="X26" s="313"/>
      <c r="Y26" s="313"/>
      <c r="Z26" s="313"/>
      <c r="AA26" s="313"/>
      <c r="AB26" s="313"/>
      <c r="AC26" s="313"/>
      <c r="AD26" s="313"/>
      <c r="AE26" s="313"/>
      <c r="AF26" s="313"/>
      <c r="AG26" s="313"/>
    </row>
    <row r="27" spans="1:33" s="304" customFormat="1" ht="25.5" customHeight="1" x14ac:dyDescent="0.2">
      <c r="A27" s="319" t="s">
        <v>367</v>
      </c>
      <c r="B27" s="324"/>
      <c r="C27" s="310"/>
      <c r="D27" s="387"/>
      <c r="E27" s="388"/>
      <c r="F27" s="388"/>
      <c r="G27" s="388"/>
      <c r="H27" s="388"/>
      <c r="I27" s="389"/>
      <c r="J27" s="311" t="str">
        <f>+HLOOKUP(Umfrage_Doppik!$C$10,$D$39:$Q$67,25,FALSE)</f>
        <v>-</v>
      </c>
      <c r="K27" s="312"/>
      <c r="L27" s="312"/>
      <c r="M27" s="312"/>
      <c r="N27" s="314"/>
      <c r="O27" s="314"/>
      <c r="P27" s="315"/>
      <c r="Q27" s="314"/>
      <c r="R27" s="314"/>
      <c r="S27" s="313"/>
      <c r="T27" s="313"/>
      <c r="U27" s="313"/>
      <c r="V27" s="313"/>
      <c r="W27" s="313"/>
      <c r="X27" s="313"/>
      <c r="Y27" s="313"/>
      <c r="Z27" s="313"/>
      <c r="AA27" s="313"/>
      <c r="AB27" s="313"/>
      <c r="AC27" s="313"/>
      <c r="AD27" s="313"/>
      <c r="AE27" s="313"/>
      <c r="AF27" s="313"/>
      <c r="AG27" s="313"/>
    </row>
    <row r="28" spans="1:33" s="322" customFormat="1" ht="24" x14ac:dyDescent="0.2">
      <c r="A28" s="308" t="s">
        <v>162</v>
      </c>
      <c r="B28" s="317"/>
      <c r="C28" s="310" t="s">
        <v>99</v>
      </c>
      <c r="D28" s="387"/>
      <c r="E28" s="388"/>
      <c r="F28" s="388"/>
      <c r="G28" s="388"/>
      <c r="H28" s="388"/>
      <c r="I28" s="389"/>
      <c r="J28" s="311" t="str">
        <f>+HLOOKUP(Umfrage_Doppik!$C$10,$D$39:$Q$67,26,FALSE)</f>
        <v>-</v>
      </c>
      <c r="K28" s="312"/>
      <c r="L28" s="312"/>
      <c r="M28" s="312"/>
      <c r="N28" s="314"/>
      <c r="O28" s="314"/>
      <c r="P28" s="315"/>
      <c r="Q28" s="314"/>
      <c r="R28" s="314"/>
      <c r="S28" s="313"/>
      <c r="T28" s="313"/>
      <c r="U28" s="313"/>
      <c r="V28" s="313"/>
      <c r="W28" s="313"/>
      <c r="X28" s="313"/>
      <c r="Y28" s="313"/>
      <c r="Z28" s="313"/>
      <c r="AA28" s="313"/>
      <c r="AB28" s="313"/>
      <c r="AC28" s="313"/>
      <c r="AD28" s="313"/>
      <c r="AE28" s="313"/>
      <c r="AF28" s="313"/>
      <c r="AG28" s="313"/>
    </row>
    <row r="29" spans="1:33" s="322" customFormat="1" ht="30" customHeight="1" x14ac:dyDescent="0.2">
      <c r="A29" s="308" t="s">
        <v>338</v>
      </c>
      <c r="B29" s="309"/>
      <c r="C29" s="310" t="s">
        <v>99</v>
      </c>
      <c r="D29" s="387"/>
      <c r="E29" s="390"/>
      <c r="F29" s="390"/>
      <c r="G29" s="390"/>
      <c r="H29" s="390"/>
      <c r="I29" s="391"/>
      <c r="J29" s="311" t="str">
        <f>+HLOOKUP(Umfrage_Doppik!$C$10,$D$39:$Q$67,27,FALSE)</f>
        <v>-</v>
      </c>
      <c r="K29" s="312"/>
      <c r="L29" s="312"/>
      <c r="M29" s="312"/>
      <c r="N29" s="314"/>
      <c r="O29" s="314"/>
      <c r="P29" s="315"/>
      <c r="Q29" s="314"/>
      <c r="R29" s="314"/>
      <c r="S29" s="313"/>
      <c r="T29" s="313"/>
      <c r="U29" s="313"/>
      <c r="V29" s="313"/>
      <c r="W29" s="313"/>
      <c r="X29" s="313"/>
      <c r="Y29" s="313"/>
      <c r="Z29" s="313"/>
      <c r="AA29" s="313"/>
      <c r="AB29" s="313"/>
      <c r="AC29" s="313"/>
      <c r="AD29" s="313"/>
      <c r="AE29" s="313"/>
      <c r="AF29" s="313"/>
      <c r="AG29" s="313"/>
    </row>
    <row r="30" spans="1:33" s="322" customFormat="1" ht="30" customHeight="1" x14ac:dyDescent="0.2">
      <c r="A30" s="308" t="s">
        <v>339</v>
      </c>
      <c r="B30" s="309"/>
      <c r="C30" s="310" t="s">
        <v>99</v>
      </c>
      <c r="D30" s="387"/>
      <c r="E30" s="390"/>
      <c r="F30" s="390"/>
      <c r="G30" s="390"/>
      <c r="H30" s="390"/>
      <c r="I30" s="391"/>
      <c r="J30" s="419" t="str">
        <f>+HLOOKUP(Umfrage_Doppik!$C$10,$D$39:$Q$67,28,FALSE)</f>
        <v>-</v>
      </c>
      <c r="K30" s="312"/>
      <c r="L30" s="312"/>
      <c r="M30" s="312"/>
      <c r="N30" s="314"/>
      <c r="O30" s="314"/>
      <c r="P30" s="315"/>
      <c r="Q30" s="314"/>
      <c r="R30" s="314"/>
      <c r="S30" s="313"/>
      <c r="T30" s="313"/>
      <c r="U30" s="313"/>
      <c r="V30" s="313"/>
      <c r="W30" s="313"/>
      <c r="X30" s="313"/>
      <c r="Y30" s="313"/>
      <c r="Z30" s="313"/>
      <c r="AA30" s="313"/>
      <c r="AB30" s="313"/>
      <c r="AC30" s="313"/>
      <c r="AD30" s="313"/>
      <c r="AE30" s="313"/>
      <c r="AF30" s="313"/>
      <c r="AG30" s="313"/>
    </row>
    <row r="31" spans="1:33" s="304" customFormat="1" ht="25.5" customHeight="1" x14ac:dyDescent="0.2">
      <c r="A31" s="319" t="s">
        <v>351</v>
      </c>
      <c r="B31" s="309"/>
      <c r="C31" s="321" t="s">
        <v>99</v>
      </c>
      <c r="D31" s="387"/>
      <c r="E31" s="390"/>
      <c r="F31" s="390"/>
      <c r="G31" s="390"/>
      <c r="H31" s="390"/>
      <c r="I31" s="391"/>
      <c r="J31" s="419">
        <f>+HLOOKUP(Umfrage_Doppik!$C$10,$D$39:$Q$67,29,FALSE)</f>
        <v>0</v>
      </c>
      <c r="K31" s="312"/>
      <c r="L31" s="312"/>
      <c r="M31" s="312"/>
      <c r="N31" s="314"/>
      <c r="O31" s="314"/>
      <c r="P31" s="315"/>
      <c r="Q31" s="314"/>
      <c r="R31" s="314"/>
      <c r="S31" s="313"/>
      <c r="T31" s="313"/>
      <c r="U31" s="313"/>
      <c r="V31" s="313"/>
      <c r="W31" s="313"/>
      <c r="X31" s="313"/>
      <c r="Y31" s="313"/>
      <c r="Z31" s="313"/>
      <c r="AA31" s="313"/>
      <c r="AB31" s="313"/>
      <c r="AC31" s="313"/>
      <c r="AD31" s="313"/>
      <c r="AE31" s="313"/>
      <c r="AF31" s="313"/>
      <c r="AG31" s="313"/>
    </row>
    <row r="32" spans="1:33" s="304" customFormat="1" ht="24" customHeight="1" x14ac:dyDescent="0.2">
      <c r="A32" s="326" t="s">
        <v>393</v>
      </c>
      <c r="B32" s="309"/>
      <c r="C32" s="321"/>
      <c r="D32" s="387"/>
      <c r="E32" s="390"/>
      <c r="F32" s="390"/>
      <c r="G32" s="390"/>
      <c r="H32" s="390"/>
      <c r="I32" s="391"/>
      <c r="J32" s="327"/>
      <c r="K32" s="312"/>
      <c r="L32" s="312"/>
      <c r="M32" s="312"/>
      <c r="N32" s="314"/>
      <c r="O32" s="314"/>
      <c r="P32" s="315"/>
      <c r="Q32" s="314"/>
      <c r="R32" s="314"/>
      <c r="S32" s="313"/>
      <c r="T32" s="313"/>
      <c r="U32" s="313"/>
      <c r="V32" s="313"/>
      <c r="W32" s="313"/>
      <c r="X32" s="313"/>
      <c r="Y32" s="313"/>
      <c r="Z32" s="313"/>
      <c r="AA32" s="313"/>
      <c r="AB32" s="313"/>
      <c r="AC32" s="313"/>
      <c r="AD32" s="313"/>
      <c r="AE32" s="313"/>
      <c r="AF32" s="313"/>
      <c r="AG32" s="313"/>
    </row>
    <row r="33" spans="1:33" s="304" customFormat="1" ht="24" customHeight="1" x14ac:dyDescent="0.2">
      <c r="A33" s="400"/>
      <c r="B33" s="401"/>
      <c r="C33" s="402"/>
      <c r="D33" s="392"/>
      <c r="E33" s="393"/>
      <c r="F33" s="393"/>
      <c r="G33" s="393"/>
      <c r="H33" s="393"/>
      <c r="I33" s="394"/>
      <c r="J33" s="327"/>
      <c r="K33" s="312"/>
      <c r="L33" s="312"/>
      <c r="M33" s="312"/>
      <c r="N33" s="314"/>
      <c r="O33" s="314"/>
      <c r="P33" s="315"/>
      <c r="Q33" s="314"/>
      <c r="R33" s="314"/>
      <c r="S33" s="313"/>
      <c r="T33" s="313"/>
      <c r="U33" s="313"/>
      <c r="V33" s="313"/>
      <c r="W33" s="313"/>
      <c r="X33" s="313"/>
      <c r="Y33" s="313"/>
      <c r="Z33" s="313"/>
      <c r="AA33" s="313"/>
      <c r="AB33" s="313"/>
      <c r="AC33" s="313"/>
      <c r="AD33" s="313"/>
      <c r="AE33" s="313"/>
      <c r="AF33" s="313"/>
      <c r="AG33" s="313"/>
    </row>
    <row r="34" spans="1:33" s="304" customFormat="1" ht="24" customHeight="1" thickBot="1" x14ac:dyDescent="0.25">
      <c r="A34" s="403"/>
      <c r="B34" s="401"/>
      <c r="C34" s="402"/>
      <c r="D34" s="395"/>
      <c r="E34" s="396"/>
      <c r="F34" s="396"/>
      <c r="G34" s="396"/>
      <c r="H34" s="396"/>
      <c r="I34" s="397"/>
      <c r="J34" s="327"/>
      <c r="K34" s="312"/>
      <c r="L34" s="312"/>
      <c r="M34" s="312"/>
      <c r="N34" s="314"/>
      <c r="O34" s="314"/>
      <c r="P34" s="315"/>
      <c r="Q34" s="314"/>
      <c r="R34" s="314"/>
      <c r="S34" s="313"/>
      <c r="T34" s="313"/>
      <c r="U34" s="313"/>
      <c r="V34" s="313"/>
      <c r="W34" s="313"/>
      <c r="X34" s="313"/>
      <c r="Y34" s="313"/>
      <c r="Z34" s="313"/>
      <c r="AA34" s="313"/>
      <c r="AB34" s="313"/>
      <c r="AC34" s="313"/>
      <c r="AD34" s="313"/>
      <c r="AE34" s="313"/>
      <c r="AF34" s="313"/>
      <c r="AG34" s="313"/>
    </row>
    <row r="35" spans="1:33" s="304" customFormat="1" ht="25.5" customHeight="1" thickBot="1" x14ac:dyDescent="0.25">
      <c r="A35" s="328" t="s">
        <v>71</v>
      </c>
      <c r="B35" s="329"/>
      <c r="C35" s="329"/>
      <c r="D35" s="398">
        <f>SUM(D5:D34)</f>
        <v>0</v>
      </c>
      <c r="E35" s="398">
        <f t="shared" ref="E35:I35" si="0">SUM(E5:E34)</f>
        <v>0</v>
      </c>
      <c r="F35" s="398">
        <f t="shared" si="0"/>
        <v>0</v>
      </c>
      <c r="G35" s="398">
        <f t="shared" si="0"/>
        <v>0</v>
      </c>
      <c r="H35" s="398">
        <f t="shared" si="0"/>
        <v>0</v>
      </c>
      <c r="I35" s="399">
        <f t="shared" si="0"/>
        <v>0</v>
      </c>
      <c r="J35" s="330"/>
      <c r="K35" s="331"/>
      <c r="L35" s="331"/>
      <c r="M35" s="302"/>
      <c r="N35" s="302"/>
      <c r="O35" s="302"/>
      <c r="P35" s="303"/>
      <c r="Q35" s="302"/>
      <c r="R35" s="302"/>
    </row>
    <row r="36" spans="1:33" ht="42" customHeight="1" x14ac:dyDescent="0.2">
      <c r="A36" s="332"/>
    </row>
    <row r="37" spans="1:33" ht="27" customHeight="1" thickBot="1" x14ac:dyDescent="0.25">
      <c r="A37" s="332"/>
      <c r="N37" s="300"/>
      <c r="P37" s="299"/>
      <c r="Q37" s="301"/>
      <c r="R37" s="301"/>
    </row>
    <row r="38" spans="1:33" ht="12.75" thickBot="1" x14ac:dyDescent="0.25">
      <c r="A38" s="332"/>
      <c r="C38" s="300"/>
      <c r="D38" s="333" t="s">
        <v>28</v>
      </c>
      <c r="E38" s="333" t="s">
        <v>29</v>
      </c>
      <c r="F38" s="333" t="s">
        <v>26</v>
      </c>
      <c r="G38" s="333" t="s">
        <v>30</v>
      </c>
      <c r="H38" s="333" t="s">
        <v>63</v>
      </c>
      <c r="I38" s="333" t="s">
        <v>31</v>
      </c>
      <c r="J38" s="334" t="s">
        <v>27</v>
      </c>
      <c r="K38" s="333" t="s">
        <v>32</v>
      </c>
      <c r="L38" s="333" t="s">
        <v>33</v>
      </c>
      <c r="M38" s="333" t="s">
        <v>34</v>
      </c>
      <c r="N38" s="334" t="s">
        <v>35</v>
      </c>
      <c r="O38" s="333" t="s">
        <v>36</v>
      </c>
      <c r="P38" s="335" t="s">
        <v>37</v>
      </c>
      <c r="Q38" s="336" t="s">
        <v>392</v>
      </c>
      <c r="R38" s="301"/>
    </row>
    <row r="39" spans="1:33" s="304" customFormat="1" ht="41.25" customHeight="1" x14ac:dyDescent="0.2">
      <c r="A39" s="333" t="s">
        <v>116</v>
      </c>
      <c r="B39" s="333" t="s">
        <v>115</v>
      </c>
      <c r="C39" s="334" t="s">
        <v>370</v>
      </c>
      <c r="D39" s="337" t="s">
        <v>148</v>
      </c>
      <c r="E39" s="338" t="s">
        <v>147</v>
      </c>
      <c r="F39" s="338" t="s">
        <v>149</v>
      </c>
      <c r="G39" s="338" t="s">
        <v>150</v>
      </c>
      <c r="H39" s="338" t="s">
        <v>151</v>
      </c>
      <c r="I39" s="338" t="s">
        <v>152</v>
      </c>
      <c r="J39" s="338" t="s">
        <v>153</v>
      </c>
      <c r="K39" s="338" t="s">
        <v>154</v>
      </c>
      <c r="L39" s="338" t="s">
        <v>155</v>
      </c>
      <c r="M39" s="338" t="s">
        <v>156</v>
      </c>
      <c r="N39" s="338" t="s">
        <v>157</v>
      </c>
      <c r="O39" s="338" t="s">
        <v>378</v>
      </c>
      <c r="P39" s="339" t="s">
        <v>159</v>
      </c>
      <c r="Q39" s="340" t="s">
        <v>379</v>
      </c>
    </row>
    <row r="40" spans="1:33" s="304" customFormat="1" ht="21" customHeight="1" x14ac:dyDescent="0.2">
      <c r="A40" s="341" t="s">
        <v>124</v>
      </c>
      <c r="B40" s="342" t="s">
        <v>75</v>
      </c>
      <c r="C40" s="342">
        <v>611</v>
      </c>
      <c r="D40" s="343">
        <v>6111</v>
      </c>
      <c r="E40" s="343">
        <v>6111</v>
      </c>
      <c r="F40" s="343">
        <v>6111</v>
      </c>
      <c r="G40" s="343">
        <v>81611</v>
      </c>
      <c r="H40" s="343">
        <v>6111</v>
      </c>
      <c r="I40" s="344">
        <v>611</v>
      </c>
      <c r="J40" s="345">
        <v>6111</v>
      </c>
      <c r="K40" s="343" t="s">
        <v>318</v>
      </c>
      <c r="L40" s="343">
        <v>6111</v>
      </c>
      <c r="M40" s="343">
        <v>6111</v>
      </c>
      <c r="N40" s="345">
        <v>611</v>
      </c>
      <c r="O40" s="343">
        <v>6111</v>
      </c>
      <c r="P40" s="346">
        <v>6111</v>
      </c>
      <c r="Q40" s="347">
        <v>611</v>
      </c>
    </row>
    <row r="41" spans="1:33" s="304" customFormat="1" ht="21" customHeight="1" x14ac:dyDescent="0.2">
      <c r="A41" s="348" t="s">
        <v>87</v>
      </c>
      <c r="B41" s="349" t="s">
        <v>76</v>
      </c>
      <c r="C41" s="349">
        <v>6121</v>
      </c>
      <c r="D41" s="350">
        <v>6121</v>
      </c>
      <c r="E41" s="350">
        <v>6121</v>
      </c>
      <c r="F41" s="350">
        <v>6121</v>
      </c>
      <c r="G41" s="350">
        <v>81612</v>
      </c>
      <c r="H41" s="350">
        <v>6121</v>
      </c>
      <c r="I41" s="350">
        <v>6121</v>
      </c>
      <c r="J41" s="351">
        <v>6121</v>
      </c>
      <c r="K41" s="350">
        <v>6121</v>
      </c>
      <c r="L41" s="350">
        <v>6121</v>
      </c>
      <c r="M41" s="350">
        <v>6121</v>
      </c>
      <c r="N41" s="351">
        <v>612</v>
      </c>
      <c r="O41" s="350">
        <v>6121</v>
      </c>
      <c r="P41" s="352">
        <v>6121</v>
      </c>
      <c r="Q41" s="353">
        <v>6121</v>
      </c>
    </row>
    <row r="42" spans="1:33" s="304" customFormat="1" ht="21" customHeight="1" x14ac:dyDescent="0.2">
      <c r="A42" s="348" t="s">
        <v>79</v>
      </c>
      <c r="B42" s="349" t="s">
        <v>77</v>
      </c>
      <c r="C42" s="349">
        <v>6130</v>
      </c>
      <c r="D42" s="350">
        <v>6130</v>
      </c>
      <c r="E42" s="350">
        <v>6130</v>
      </c>
      <c r="F42" s="350">
        <v>6130</v>
      </c>
      <c r="G42" s="350">
        <v>816130</v>
      </c>
      <c r="H42" s="350">
        <v>6130</v>
      </c>
      <c r="I42" s="350">
        <v>6131</v>
      </c>
      <c r="J42" s="351">
        <v>6130</v>
      </c>
      <c r="K42" s="350">
        <v>6130</v>
      </c>
      <c r="L42" s="350">
        <v>6130</v>
      </c>
      <c r="M42" s="350">
        <v>6131</v>
      </c>
      <c r="N42" s="351">
        <v>6130</v>
      </c>
      <c r="O42" s="350">
        <v>6130</v>
      </c>
      <c r="P42" s="352">
        <v>6131</v>
      </c>
      <c r="Q42" s="353">
        <v>6130</v>
      </c>
    </row>
    <row r="43" spans="1:33" s="304" customFormat="1" ht="21" customHeight="1" x14ac:dyDescent="0.2">
      <c r="A43" s="348" t="s">
        <v>80</v>
      </c>
      <c r="B43" s="349" t="s">
        <v>78</v>
      </c>
      <c r="C43" s="349">
        <v>6131</v>
      </c>
      <c r="D43" s="350">
        <v>6131</v>
      </c>
      <c r="E43" s="350">
        <v>6131</v>
      </c>
      <c r="F43" s="354">
        <v>6131</v>
      </c>
      <c r="G43" s="350">
        <v>816131</v>
      </c>
      <c r="H43" s="350">
        <v>6131</v>
      </c>
      <c r="I43" s="350">
        <v>6132</v>
      </c>
      <c r="J43" s="351">
        <v>6131</v>
      </c>
      <c r="K43" s="350">
        <v>6131</v>
      </c>
      <c r="L43" s="350">
        <v>6131</v>
      </c>
      <c r="M43" s="350">
        <v>6132</v>
      </c>
      <c r="N43" s="351">
        <v>6131</v>
      </c>
      <c r="O43" s="350">
        <v>6131</v>
      </c>
      <c r="P43" s="352">
        <v>6132</v>
      </c>
      <c r="Q43" s="353">
        <v>6131</v>
      </c>
    </row>
    <row r="44" spans="1:33" s="304" customFormat="1" ht="21" customHeight="1" x14ac:dyDescent="0.2">
      <c r="A44" s="348" t="s">
        <v>102</v>
      </c>
      <c r="B44" s="355" t="s">
        <v>103</v>
      </c>
      <c r="C44" s="349">
        <v>6181</v>
      </c>
      <c r="D44" s="354">
        <v>6181</v>
      </c>
      <c r="E44" s="350" t="s">
        <v>99</v>
      </c>
      <c r="F44" s="354">
        <v>6181</v>
      </c>
      <c r="G44" s="350">
        <v>814181</v>
      </c>
      <c r="H44" s="350" t="s">
        <v>99</v>
      </c>
      <c r="I44" s="350">
        <v>6161</v>
      </c>
      <c r="J44" s="351" t="s">
        <v>99</v>
      </c>
      <c r="K44" s="350">
        <v>6181</v>
      </c>
      <c r="L44" s="350" t="s">
        <v>99</v>
      </c>
      <c r="M44" s="350" t="s">
        <v>99</v>
      </c>
      <c r="N44" s="351">
        <v>6181</v>
      </c>
      <c r="O44" s="350" t="s">
        <v>99</v>
      </c>
      <c r="P44" s="352">
        <v>6161</v>
      </c>
      <c r="Q44" s="353">
        <v>6181</v>
      </c>
    </row>
    <row r="45" spans="1:33" s="304" customFormat="1" ht="35.25" customHeight="1" x14ac:dyDescent="0.2">
      <c r="A45" s="348" t="s">
        <v>324</v>
      </c>
      <c r="B45" s="356" t="s">
        <v>316</v>
      </c>
      <c r="C45" s="349">
        <v>6051</v>
      </c>
      <c r="D45" s="354">
        <v>6051</v>
      </c>
      <c r="E45" s="350">
        <v>6051</v>
      </c>
      <c r="F45" s="350">
        <v>6051</v>
      </c>
      <c r="G45" s="350">
        <v>815051</v>
      </c>
      <c r="H45" s="350" t="s">
        <v>99</v>
      </c>
      <c r="I45" s="354">
        <v>60521</v>
      </c>
      <c r="J45" s="351">
        <v>6051</v>
      </c>
      <c r="K45" s="350">
        <v>6051</v>
      </c>
      <c r="L45" s="350">
        <v>6051</v>
      </c>
      <c r="M45" s="354">
        <v>6052</v>
      </c>
      <c r="N45" s="351">
        <v>6051</v>
      </c>
      <c r="O45" s="350">
        <v>6051</v>
      </c>
      <c r="P45" s="357">
        <v>6052</v>
      </c>
      <c r="Q45" s="353">
        <v>6051</v>
      </c>
    </row>
    <row r="46" spans="1:33" s="304" customFormat="1" ht="36" customHeight="1" x14ac:dyDescent="0.2">
      <c r="A46" s="348" t="s">
        <v>194</v>
      </c>
      <c r="B46" s="349" t="s">
        <v>21</v>
      </c>
      <c r="C46" s="349">
        <v>6052</v>
      </c>
      <c r="D46" s="358">
        <v>6052</v>
      </c>
      <c r="E46" s="350">
        <v>6052</v>
      </c>
      <c r="F46" s="350">
        <v>6052</v>
      </c>
      <c r="G46" s="350">
        <v>815052</v>
      </c>
      <c r="H46" s="350">
        <v>6052</v>
      </c>
      <c r="I46" s="358">
        <v>6262</v>
      </c>
      <c r="J46" s="351" t="s">
        <v>99</v>
      </c>
      <c r="K46" s="350">
        <v>6052</v>
      </c>
      <c r="L46" s="350">
        <v>6052</v>
      </c>
      <c r="M46" s="350">
        <v>60541</v>
      </c>
      <c r="N46" s="351">
        <v>6052</v>
      </c>
      <c r="O46" s="350">
        <v>6052</v>
      </c>
      <c r="P46" s="352">
        <v>60541</v>
      </c>
      <c r="Q46" s="353">
        <v>6052</v>
      </c>
    </row>
    <row r="47" spans="1:33" s="304" customFormat="1" ht="43.5" customHeight="1" x14ac:dyDescent="0.2">
      <c r="A47" s="348" t="s">
        <v>195</v>
      </c>
      <c r="B47" s="349" t="s">
        <v>22</v>
      </c>
      <c r="C47" s="349">
        <v>6053</v>
      </c>
      <c r="D47" s="350" t="s">
        <v>99</v>
      </c>
      <c r="E47" s="350" t="s">
        <v>99</v>
      </c>
      <c r="F47" s="350" t="s">
        <v>99</v>
      </c>
      <c r="G47" s="350" t="s">
        <v>99</v>
      </c>
      <c r="H47" s="350" t="s">
        <v>99</v>
      </c>
      <c r="I47" s="359" t="s">
        <v>99</v>
      </c>
      <c r="J47" s="351" t="s">
        <v>99</v>
      </c>
      <c r="K47" s="350">
        <v>6053</v>
      </c>
      <c r="L47" s="350">
        <v>6053</v>
      </c>
      <c r="M47" s="350">
        <v>60542</v>
      </c>
      <c r="N47" s="351">
        <v>6053</v>
      </c>
      <c r="O47" s="350">
        <v>6053</v>
      </c>
      <c r="P47" s="352">
        <v>60542</v>
      </c>
      <c r="Q47" s="353">
        <v>6053</v>
      </c>
    </row>
    <row r="48" spans="1:33" s="304" customFormat="1" ht="21" customHeight="1" x14ac:dyDescent="0.2">
      <c r="A48" s="348" t="s">
        <v>204</v>
      </c>
      <c r="B48" s="355" t="s">
        <v>99</v>
      </c>
      <c r="C48" s="349" t="s">
        <v>99</v>
      </c>
      <c r="D48" s="350" t="s">
        <v>99</v>
      </c>
      <c r="E48" s="350" t="s">
        <v>99</v>
      </c>
      <c r="F48" s="354" t="s">
        <v>99</v>
      </c>
      <c r="G48" s="350" t="s">
        <v>99</v>
      </c>
      <c r="H48" s="350" t="s">
        <v>99</v>
      </c>
      <c r="I48" s="350" t="s">
        <v>99</v>
      </c>
      <c r="J48" s="351" t="s">
        <v>99</v>
      </c>
      <c r="K48" s="350" t="s">
        <v>99</v>
      </c>
      <c r="L48" s="350" t="s">
        <v>99</v>
      </c>
      <c r="M48" s="350" t="s">
        <v>99</v>
      </c>
      <c r="N48" s="351" t="s">
        <v>99</v>
      </c>
      <c r="O48" s="350" t="s">
        <v>99</v>
      </c>
      <c r="P48" s="357">
        <v>6051</v>
      </c>
      <c r="Q48" s="353" t="s">
        <v>99</v>
      </c>
    </row>
    <row r="49" spans="1:17" s="304" customFormat="1" ht="42" customHeight="1" x14ac:dyDescent="0.2">
      <c r="A49" s="348" t="s">
        <v>85</v>
      </c>
      <c r="B49" s="349">
        <v>160</v>
      </c>
      <c r="C49" s="349">
        <v>6480</v>
      </c>
      <c r="D49" s="351" t="s">
        <v>314</v>
      </c>
      <c r="E49" s="350">
        <v>6480</v>
      </c>
      <c r="F49" s="350">
        <v>6480</v>
      </c>
      <c r="G49" s="351" t="s">
        <v>97</v>
      </c>
      <c r="H49" s="350">
        <v>6480</v>
      </c>
      <c r="I49" s="351" t="s">
        <v>342</v>
      </c>
      <c r="J49" s="351">
        <v>6420</v>
      </c>
      <c r="K49" s="350">
        <v>6480</v>
      </c>
      <c r="L49" s="350">
        <v>6480</v>
      </c>
      <c r="M49" s="350">
        <v>64241</v>
      </c>
      <c r="N49" s="351">
        <v>6480</v>
      </c>
      <c r="O49" s="350">
        <v>6480</v>
      </c>
      <c r="P49" s="360" t="s">
        <v>205</v>
      </c>
      <c r="Q49" s="353">
        <v>6480</v>
      </c>
    </row>
    <row r="50" spans="1:17" s="304" customFormat="1" ht="111" customHeight="1" x14ac:dyDescent="0.2">
      <c r="A50" s="348" t="s">
        <v>86</v>
      </c>
      <c r="B50" s="349">
        <v>161</v>
      </c>
      <c r="C50" s="349">
        <v>6481</v>
      </c>
      <c r="D50" s="351" t="s">
        <v>315</v>
      </c>
      <c r="E50" s="350">
        <v>6481</v>
      </c>
      <c r="F50" s="350">
        <v>6481</v>
      </c>
      <c r="G50" s="351" t="s">
        <v>98</v>
      </c>
      <c r="H50" s="350">
        <v>6481</v>
      </c>
      <c r="I50" s="351" t="s">
        <v>373</v>
      </c>
      <c r="J50" s="351">
        <v>6421</v>
      </c>
      <c r="K50" s="350">
        <v>6481</v>
      </c>
      <c r="L50" s="350">
        <v>6481</v>
      </c>
      <c r="M50" s="351" t="s">
        <v>374</v>
      </c>
      <c r="N50" s="351">
        <v>6481</v>
      </c>
      <c r="O50" s="350">
        <v>6481</v>
      </c>
      <c r="P50" s="360" t="s">
        <v>206</v>
      </c>
      <c r="Q50" s="353">
        <v>6481</v>
      </c>
    </row>
    <row r="51" spans="1:17" s="304" customFormat="1" ht="44.25" customHeight="1" x14ac:dyDescent="0.2">
      <c r="A51" s="348" t="s">
        <v>82</v>
      </c>
      <c r="B51" s="349">
        <v>170</v>
      </c>
      <c r="C51" s="349">
        <v>6140</v>
      </c>
      <c r="D51" s="350">
        <v>6140</v>
      </c>
      <c r="E51" s="350">
        <v>6140</v>
      </c>
      <c r="F51" s="350">
        <v>6140</v>
      </c>
      <c r="G51" s="350">
        <v>816140</v>
      </c>
      <c r="H51" s="350">
        <v>6140</v>
      </c>
      <c r="I51" s="351" t="s">
        <v>376</v>
      </c>
      <c r="J51" s="351">
        <v>6140</v>
      </c>
      <c r="K51" s="350">
        <v>6140</v>
      </c>
      <c r="L51" s="350">
        <v>6140</v>
      </c>
      <c r="M51" s="351" t="s">
        <v>377</v>
      </c>
      <c r="N51" s="351">
        <v>6140</v>
      </c>
      <c r="O51" s="350">
        <v>6140</v>
      </c>
      <c r="P51" s="360" t="s">
        <v>371</v>
      </c>
      <c r="Q51" s="353">
        <v>6140</v>
      </c>
    </row>
    <row r="52" spans="1:17" s="304" customFormat="1" ht="38.65" customHeight="1" x14ac:dyDescent="0.2">
      <c r="A52" s="348" t="s">
        <v>81</v>
      </c>
      <c r="B52" s="349">
        <v>171</v>
      </c>
      <c r="C52" s="349">
        <v>6141</v>
      </c>
      <c r="D52" s="358">
        <v>6141</v>
      </c>
      <c r="E52" s="350">
        <v>6141</v>
      </c>
      <c r="F52" s="350">
        <v>6141</v>
      </c>
      <c r="G52" s="350">
        <v>816141</v>
      </c>
      <c r="H52" s="350">
        <v>6141</v>
      </c>
      <c r="I52" s="351" t="s">
        <v>375</v>
      </c>
      <c r="J52" s="351">
        <v>6141</v>
      </c>
      <c r="K52" s="350">
        <v>6141</v>
      </c>
      <c r="L52" s="350">
        <v>6141</v>
      </c>
      <c r="M52" s="351" t="s">
        <v>293</v>
      </c>
      <c r="N52" s="351">
        <v>6141</v>
      </c>
      <c r="O52" s="350">
        <v>6141</v>
      </c>
      <c r="P52" s="360" t="s">
        <v>372</v>
      </c>
      <c r="Q52" s="353">
        <v>6141</v>
      </c>
    </row>
    <row r="53" spans="1:17" s="304" customFormat="1" ht="48" x14ac:dyDescent="0.2">
      <c r="A53" s="348" t="s">
        <v>220</v>
      </c>
      <c r="B53" s="349">
        <v>191</v>
      </c>
      <c r="C53" s="349">
        <v>6191</v>
      </c>
      <c r="D53" s="351" t="s">
        <v>343</v>
      </c>
      <c r="E53" s="350">
        <v>6191</v>
      </c>
      <c r="F53" s="350">
        <v>6491</v>
      </c>
      <c r="G53" s="350">
        <v>815191</v>
      </c>
      <c r="H53" s="351" t="s">
        <v>256</v>
      </c>
      <c r="I53" s="354">
        <v>62611</v>
      </c>
      <c r="J53" s="358">
        <v>6151</v>
      </c>
      <c r="K53" s="350">
        <v>6191</v>
      </c>
      <c r="L53" s="350">
        <v>6191</v>
      </c>
      <c r="M53" s="354">
        <v>62611</v>
      </c>
      <c r="N53" s="351" t="s">
        <v>260</v>
      </c>
      <c r="O53" s="350">
        <v>6191</v>
      </c>
      <c r="P53" s="352">
        <v>6261</v>
      </c>
      <c r="Q53" s="353">
        <v>6191</v>
      </c>
    </row>
    <row r="54" spans="1:17" s="304" customFormat="1" ht="48" x14ac:dyDescent="0.2">
      <c r="A54" s="348" t="s">
        <v>221</v>
      </c>
      <c r="B54" s="349">
        <v>192</v>
      </c>
      <c r="C54" s="349">
        <v>6192</v>
      </c>
      <c r="D54" s="351" t="s">
        <v>257</v>
      </c>
      <c r="E54" s="350">
        <v>6192</v>
      </c>
      <c r="F54" s="350">
        <v>6492</v>
      </c>
      <c r="G54" s="350">
        <v>815192</v>
      </c>
      <c r="H54" s="361" t="s">
        <v>259</v>
      </c>
      <c r="I54" s="354">
        <v>62612</v>
      </c>
      <c r="J54" s="351">
        <v>6152</v>
      </c>
      <c r="K54" s="350">
        <v>6192</v>
      </c>
      <c r="L54" s="350">
        <v>6192</v>
      </c>
      <c r="M54" s="350">
        <v>6262</v>
      </c>
      <c r="N54" s="351" t="s">
        <v>261</v>
      </c>
      <c r="O54" s="350">
        <v>6192</v>
      </c>
      <c r="P54" s="352">
        <v>6262</v>
      </c>
      <c r="Q54" s="353">
        <v>6192</v>
      </c>
    </row>
    <row r="55" spans="1:17" s="304" customFormat="1" ht="36" customHeight="1" x14ac:dyDescent="0.2">
      <c r="A55" s="348" t="s">
        <v>346</v>
      </c>
      <c r="B55" s="349">
        <v>193</v>
      </c>
      <c r="C55" s="349">
        <v>6193</v>
      </c>
      <c r="D55" s="351" t="s">
        <v>258</v>
      </c>
      <c r="E55" s="350">
        <v>6193</v>
      </c>
      <c r="F55" s="350">
        <v>6493</v>
      </c>
      <c r="G55" s="350">
        <v>815193</v>
      </c>
      <c r="H55" s="351" t="s">
        <v>255</v>
      </c>
      <c r="I55" s="350">
        <v>62613</v>
      </c>
      <c r="J55" s="351">
        <v>6153</v>
      </c>
      <c r="K55" s="350">
        <v>6193</v>
      </c>
      <c r="L55" s="350">
        <v>6193</v>
      </c>
      <c r="M55" s="350">
        <v>6263</v>
      </c>
      <c r="N55" s="351" t="s">
        <v>262</v>
      </c>
      <c r="O55" s="350">
        <v>6193</v>
      </c>
      <c r="P55" s="352">
        <v>6263</v>
      </c>
      <c r="Q55" s="353">
        <v>6193</v>
      </c>
    </row>
    <row r="56" spans="1:17" s="322" customFormat="1" ht="36" customHeight="1" x14ac:dyDescent="0.2">
      <c r="A56" s="348" t="s">
        <v>160</v>
      </c>
      <c r="C56" s="362">
        <v>6496</v>
      </c>
      <c r="D56" s="351" t="s">
        <v>99</v>
      </c>
      <c r="E56" s="350" t="s">
        <v>99</v>
      </c>
      <c r="F56" s="354">
        <v>6496</v>
      </c>
      <c r="G56" s="350" t="s">
        <v>99</v>
      </c>
      <c r="H56" s="351" t="s">
        <v>99</v>
      </c>
      <c r="I56" s="350" t="s">
        <v>99</v>
      </c>
      <c r="J56" s="351" t="s">
        <v>99</v>
      </c>
      <c r="K56" s="350" t="s">
        <v>99</v>
      </c>
      <c r="L56" s="350" t="s">
        <v>99</v>
      </c>
      <c r="M56" s="350" t="s">
        <v>99</v>
      </c>
      <c r="N56" s="350" t="s">
        <v>99</v>
      </c>
      <c r="O56" s="350" t="s">
        <v>99</v>
      </c>
      <c r="P56" s="352" t="s">
        <v>99</v>
      </c>
      <c r="Q56" s="363" t="s">
        <v>99</v>
      </c>
    </row>
    <row r="57" spans="1:17" s="322" customFormat="1" ht="52.5" customHeight="1" x14ac:dyDescent="0.2">
      <c r="A57" s="348" t="s">
        <v>219</v>
      </c>
      <c r="B57" s="349"/>
      <c r="C57" s="349" t="s">
        <v>99</v>
      </c>
      <c r="D57" s="351" t="s">
        <v>327</v>
      </c>
      <c r="E57" s="350" t="s">
        <v>99</v>
      </c>
      <c r="F57" s="350" t="s">
        <v>99</v>
      </c>
      <c r="G57" s="350" t="s">
        <v>99</v>
      </c>
      <c r="H57" s="351" t="s">
        <v>263</v>
      </c>
      <c r="I57" s="354">
        <v>62614</v>
      </c>
      <c r="J57" s="351" t="s">
        <v>99</v>
      </c>
      <c r="K57" s="350" t="s">
        <v>99</v>
      </c>
      <c r="L57" s="350" t="s">
        <v>99</v>
      </c>
      <c r="M57" s="350" t="s">
        <v>212</v>
      </c>
      <c r="N57" s="351" t="s">
        <v>99</v>
      </c>
      <c r="O57" s="350" t="s">
        <v>99</v>
      </c>
      <c r="P57" s="352" t="s">
        <v>99</v>
      </c>
      <c r="Q57" s="353" t="s">
        <v>99</v>
      </c>
    </row>
    <row r="58" spans="1:17" s="322" customFormat="1" ht="36" x14ac:dyDescent="0.2">
      <c r="A58" s="348" t="s">
        <v>321</v>
      </c>
      <c r="B58" s="349"/>
      <c r="C58" s="349" t="s">
        <v>99</v>
      </c>
      <c r="D58" s="351" t="s">
        <v>99</v>
      </c>
      <c r="E58" s="350" t="s">
        <v>99</v>
      </c>
      <c r="F58" s="350" t="s">
        <v>99</v>
      </c>
      <c r="G58" s="350" t="s">
        <v>99</v>
      </c>
      <c r="H58" s="351" t="s">
        <v>323</v>
      </c>
      <c r="I58" s="350" t="s">
        <v>99</v>
      </c>
      <c r="J58" s="351" t="s">
        <v>99</v>
      </c>
      <c r="K58" s="350" t="s">
        <v>99</v>
      </c>
      <c r="L58" s="350" t="s">
        <v>99</v>
      </c>
      <c r="M58" s="350" t="s">
        <v>99</v>
      </c>
      <c r="N58" s="351" t="s">
        <v>99</v>
      </c>
      <c r="O58" s="350" t="s">
        <v>99</v>
      </c>
      <c r="P58" s="352" t="s">
        <v>99</v>
      </c>
      <c r="Q58" s="353" t="s">
        <v>99</v>
      </c>
    </row>
    <row r="59" spans="1:17" s="322" customFormat="1" ht="25.5" customHeight="1" x14ac:dyDescent="0.2">
      <c r="A59" s="348" t="s">
        <v>83</v>
      </c>
      <c r="B59" s="349">
        <v>230</v>
      </c>
      <c r="C59" s="349">
        <v>6230</v>
      </c>
      <c r="D59" s="350">
        <v>6230</v>
      </c>
      <c r="E59" s="350">
        <v>6230</v>
      </c>
      <c r="F59" s="350">
        <v>6230</v>
      </c>
      <c r="G59" s="350">
        <v>816230</v>
      </c>
      <c r="H59" s="350">
        <v>6230</v>
      </c>
      <c r="I59" s="350">
        <v>61841</v>
      </c>
      <c r="J59" s="351">
        <v>6260</v>
      </c>
      <c r="K59" s="350">
        <v>6230</v>
      </c>
      <c r="L59" s="350">
        <v>6230</v>
      </c>
      <c r="M59" s="350">
        <v>61841</v>
      </c>
      <c r="N59" s="351">
        <v>6230</v>
      </c>
      <c r="O59" s="350">
        <v>6230</v>
      </c>
      <c r="P59" s="357">
        <v>61841</v>
      </c>
      <c r="Q59" s="353">
        <v>6230</v>
      </c>
    </row>
    <row r="60" spans="1:17" s="322" customFormat="1" ht="27.75" customHeight="1" x14ac:dyDescent="0.2">
      <c r="A60" s="348" t="s">
        <v>84</v>
      </c>
      <c r="B60" s="349">
        <v>231</v>
      </c>
      <c r="C60" s="349">
        <v>6231</v>
      </c>
      <c r="D60" s="350">
        <v>6231</v>
      </c>
      <c r="E60" s="350">
        <v>6231</v>
      </c>
      <c r="F60" s="350">
        <v>6231</v>
      </c>
      <c r="G60" s="350">
        <v>816231</v>
      </c>
      <c r="H60" s="350">
        <v>6231</v>
      </c>
      <c r="I60" s="350">
        <v>61842</v>
      </c>
      <c r="J60" s="351">
        <v>6261</v>
      </c>
      <c r="K60" s="350">
        <v>6231</v>
      </c>
      <c r="L60" s="350">
        <v>6231</v>
      </c>
      <c r="M60" s="350">
        <v>61842</v>
      </c>
      <c r="N60" s="351">
        <v>6231</v>
      </c>
      <c r="O60" s="350">
        <v>6231</v>
      </c>
      <c r="P60" s="364">
        <v>61842</v>
      </c>
      <c r="Q60" s="353">
        <v>6231</v>
      </c>
    </row>
    <row r="61" spans="1:17" s="304" customFormat="1" ht="24" customHeight="1" x14ac:dyDescent="0.2">
      <c r="A61" s="348" t="s">
        <v>334</v>
      </c>
      <c r="B61" s="349"/>
      <c r="C61" s="349" t="s">
        <v>99</v>
      </c>
      <c r="D61" s="358">
        <v>6053</v>
      </c>
      <c r="E61" s="350" t="s">
        <v>99</v>
      </c>
      <c r="F61" s="350" t="s">
        <v>99</v>
      </c>
      <c r="G61" s="350" t="s">
        <v>99</v>
      </c>
      <c r="H61" s="350" t="s">
        <v>99</v>
      </c>
      <c r="I61" s="351" t="s">
        <v>99</v>
      </c>
      <c r="J61" s="351" t="s">
        <v>99</v>
      </c>
      <c r="K61" s="350" t="s">
        <v>99</v>
      </c>
      <c r="L61" s="350" t="s">
        <v>99</v>
      </c>
      <c r="M61" s="350" t="s">
        <v>99</v>
      </c>
      <c r="N61" s="351" t="s">
        <v>99</v>
      </c>
      <c r="O61" s="350" t="s">
        <v>99</v>
      </c>
      <c r="P61" s="352" t="s">
        <v>99</v>
      </c>
      <c r="Q61" s="353" t="s">
        <v>99</v>
      </c>
    </row>
    <row r="62" spans="1:17" s="304" customFormat="1" ht="26.45" customHeight="1" x14ac:dyDescent="0.2">
      <c r="A62" s="323" t="s">
        <v>367</v>
      </c>
      <c r="B62" s="365"/>
      <c r="C62" s="366" t="s">
        <v>99</v>
      </c>
      <c r="D62" s="367" t="s">
        <v>99</v>
      </c>
      <c r="E62" s="367" t="s">
        <v>99</v>
      </c>
      <c r="F62" s="368" t="s">
        <v>99</v>
      </c>
      <c r="G62" s="367" t="s">
        <v>99</v>
      </c>
      <c r="H62" s="367" t="s">
        <v>99</v>
      </c>
      <c r="I62" s="367" t="s">
        <v>99</v>
      </c>
      <c r="J62" s="367" t="s">
        <v>99</v>
      </c>
      <c r="K62" s="367" t="s">
        <v>99</v>
      </c>
      <c r="L62" s="369">
        <v>6054</v>
      </c>
      <c r="M62" s="367" t="s">
        <v>99</v>
      </c>
      <c r="N62" s="370" t="s">
        <v>99</v>
      </c>
      <c r="O62" s="367" t="s">
        <v>99</v>
      </c>
      <c r="P62" s="371" t="s">
        <v>99</v>
      </c>
      <c r="Q62" s="353" t="s">
        <v>99</v>
      </c>
    </row>
    <row r="63" spans="1:17" s="322" customFormat="1" ht="25.5" customHeight="1" x14ac:dyDescent="0.2">
      <c r="A63" s="372" t="s">
        <v>162</v>
      </c>
      <c r="B63" s="373"/>
      <c r="C63" s="373" t="s">
        <v>99</v>
      </c>
      <c r="D63" s="374">
        <v>6151</v>
      </c>
      <c r="E63" s="374" t="s">
        <v>99</v>
      </c>
      <c r="F63" s="374" t="s">
        <v>99</v>
      </c>
      <c r="G63" s="374" t="s">
        <v>99</v>
      </c>
      <c r="H63" s="374" t="s">
        <v>99</v>
      </c>
      <c r="I63" s="374" t="s">
        <v>99</v>
      </c>
      <c r="J63" s="375" t="s">
        <v>99</v>
      </c>
      <c r="K63" s="374" t="s">
        <v>99</v>
      </c>
      <c r="L63" s="374" t="s">
        <v>99</v>
      </c>
      <c r="M63" s="374" t="s">
        <v>99</v>
      </c>
      <c r="N63" s="375" t="s">
        <v>99</v>
      </c>
      <c r="O63" s="374" t="s">
        <v>99</v>
      </c>
      <c r="P63" s="376" t="s">
        <v>99</v>
      </c>
      <c r="Q63" s="377" t="s">
        <v>99</v>
      </c>
    </row>
    <row r="64" spans="1:17" s="304" customFormat="1" ht="24" customHeight="1" x14ac:dyDescent="0.2">
      <c r="A64" s="348" t="s">
        <v>340</v>
      </c>
      <c r="B64" s="349"/>
      <c r="C64" s="349" t="s">
        <v>99</v>
      </c>
      <c r="D64" s="358" t="s">
        <v>99</v>
      </c>
      <c r="E64" s="350" t="s">
        <v>99</v>
      </c>
      <c r="F64" s="350" t="s">
        <v>99</v>
      </c>
      <c r="G64" s="350" t="s">
        <v>99</v>
      </c>
      <c r="H64" s="350" t="s">
        <v>99</v>
      </c>
      <c r="I64" s="351" t="s">
        <v>99</v>
      </c>
      <c r="J64" s="358">
        <v>6181</v>
      </c>
      <c r="K64" s="350" t="s">
        <v>99</v>
      </c>
      <c r="L64" s="350" t="s">
        <v>99</v>
      </c>
      <c r="M64" s="350" t="s">
        <v>99</v>
      </c>
      <c r="N64" s="351" t="s">
        <v>99</v>
      </c>
      <c r="O64" s="350" t="s">
        <v>99</v>
      </c>
      <c r="P64" s="352" t="s">
        <v>99</v>
      </c>
      <c r="Q64" s="353" t="s">
        <v>99</v>
      </c>
    </row>
    <row r="65" spans="1:18" s="304" customFormat="1" ht="24" customHeight="1" x14ac:dyDescent="0.2">
      <c r="A65" s="348" t="s">
        <v>341</v>
      </c>
      <c r="B65" s="349"/>
      <c r="C65" s="349" t="s">
        <v>99</v>
      </c>
      <c r="D65" s="358" t="s">
        <v>99</v>
      </c>
      <c r="E65" s="350" t="s">
        <v>99</v>
      </c>
      <c r="F65" s="350" t="s">
        <v>99</v>
      </c>
      <c r="G65" s="350" t="s">
        <v>99</v>
      </c>
      <c r="H65" s="350" t="s">
        <v>99</v>
      </c>
      <c r="I65" s="351" t="s">
        <v>99</v>
      </c>
      <c r="J65" s="358">
        <v>6182</v>
      </c>
      <c r="K65" s="350" t="s">
        <v>99</v>
      </c>
      <c r="L65" s="350" t="s">
        <v>99</v>
      </c>
      <c r="M65" s="350" t="s">
        <v>99</v>
      </c>
      <c r="N65" s="351" t="s">
        <v>99</v>
      </c>
      <c r="O65" s="350" t="s">
        <v>99</v>
      </c>
      <c r="P65" s="352" t="s">
        <v>99</v>
      </c>
      <c r="Q65" s="353" t="s">
        <v>99</v>
      </c>
    </row>
    <row r="66" spans="1:18" s="304" customFormat="1" ht="24" customHeight="1" x14ac:dyDescent="0.2">
      <c r="A66" s="348" t="s">
        <v>351</v>
      </c>
      <c r="B66" s="349"/>
      <c r="C66" s="349" t="s">
        <v>99</v>
      </c>
      <c r="D66" s="358" t="s">
        <v>99</v>
      </c>
      <c r="E66" s="350" t="s">
        <v>99</v>
      </c>
      <c r="F66" s="350" t="s">
        <v>99</v>
      </c>
      <c r="G66" s="350" t="s">
        <v>99</v>
      </c>
      <c r="H66" s="350" t="s">
        <v>99</v>
      </c>
      <c r="I66" s="351" t="s">
        <v>99</v>
      </c>
      <c r="J66" s="358">
        <v>6191</v>
      </c>
      <c r="K66" s="350" t="s">
        <v>99</v>
      </c>
      <c r="L66" s="350" t="s">
        <v>99</v>
      </c>
      <c r="M66" s="350" t="s">
        <v>99</v>
      </c>
      <c r="N66" s="351" t="s">
        <v>99</v>
      </c>
      <c r="O66" s="350" t="s">
        <v>99</v>
      </c>
      <c r="P66" s="352" t="s">
        <v>99</v>
      </c>
      <c r="Q66" s="353" t="s">
        <v>99</v>
      </c>
    </row>
    <row r="67" spans="1:18" s="313" customFormat="1" ht="39" customHeight="1" x14ac:dyDescent="0.2">
      <c r="A67" s="323"/>
      <c r="B67" s="350"/>
      <c r="C67" s="350"/>
      <c r="D67" s="350"/>
      <c r="E67" s="350"/>
      <c r="F67" s="350"/>
      <c r="G67" s="350"/>
      <c r="H67" s="350"/>
      <c r="I67" s="350"/>
      <c r="J67" s="351"/>
      <c r="K67" s="350"/>
      <c r="L67" s="350"/>
      <c r="M67" s="350"/>
      <c r="N67" s="351"/>
      <c r="O67" s="350"/>
      <c r="P67" s="364"/>
      <c r="Q67" s="378"/>
    </row>
    <row r="68" spans="1:18" s="304" customFormat="1" ht="21" customHeight="1" thickBot="1" x14ac:dyDescent="0.25">
      <c r="A68" s="379"/>
      <c r="B68" s="380"/>
      <c r="C68" s="380"/>
      <c r="D68" s="381"/>
      <c r="E68" s="380"/>
      <c r="F68" s="380"/>
      <c r="G68" s="380"/>
      <c r="H68" s="380"/>
      <c r="I68" s="381"/>
      <c r="J68" s="381"/>
      <c r="K68" s="381"/>
      <c r="L68" s="381"/>
      <c r="M68" s="381"/>
      <c r="N68" s="381"/>
      <c r="O68" s="381"/>
      <c r="P68" s="382"/>
      <c r="Q68" s="383"/>
    </row>
    <row r="69" spans="1:18" s="322" customFormat="1" ht="21" customHeight="1" x14ac:dyDescent="0.2">
      <c r="A69" s="298"/>
      <c r="B69" s="299"/>
      <c r="C69" s="299"/>
      <c r="D69" s="299"/>
      <c r="E69" s="299"/>
      <c r="F69" s="299"/>
      <c r="G69" s="299"/>
      <c r="H69" s="299"/>
      <c r="I69" s="299"/>
      <c r="J69" s="300"/>
      <c r="K69" s="299"/>
      <c r="L69" s="299"/>
      <c r="M69" s="299"/>
      <c r="N69" s="300"/>
      <c r="O69" s="299"/>
      <c r="P69" s="299"/>
      <c r="Q69" s="301"/>
    </row>
    <row r="70" spans="1:18" ht="25.5" customHeight="1" x14ac:dyDescent="0.2">
      <c r="R70" s="301"/>
    </row>
  </sheetData>
  <sheetProtection algorithmName="SHA-512" hashValue="mqwrlg695OsLdHHGxMqQ6IK19v4kDYhlhy3exGtv5GzqUxMYXvUhR+VYDcyKvihA3EAL4WVK28/FbU7toypz0A==" saltValue="z1Yh/blZRQ+l2SkYt3LJBQ==" spinCount="100000" sheet="1" objects="1" scenarios="1"/>
  <mergeCells count="12">
    <mergeCell ref="D4:I4"/>
    <mergeCell ref="A2:A3"/>
    <mergeCell ref="B2:B3"/>
    <mergeCell ref="C2:C3"/>
    <mergeCell ref="K4:O4"/>
    <mergeCell ref="D2:D3"/>
    <mergeCell ref="E2:E3"/>
    <mergeCell ref="F2:F3"/>
    <mergeCell ref="G2:G3"/>
    <mergeCell ref="H2:H3"/>
    <mergeCell ref="I2:I3"/>
    <mergeCell ref="J2:J3"/>
  </mergeCells>
  <phoneticPr fontId="26" type="noConversion"/>
  <pageMargins left="0.23622047244094491" right="0.23622047244094491" top="0.55118110236220474" bottom="0.74803149606299213" header="0.31496062992125984" footer="0.31496062992125984"/>
  <pageSetup paperSize="9" scale="65" fitToWidth="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Umfrage_Doppik</vt:lpstr>
      <vt:lpstr>Umfrage_Kameral</vt:lpstr>
      <vt:lpstr>Rechenhilfe</vt:lpstr>
      <vt:lpstr>Rechenhilfe!Druckbereich</vt:lpstr>
      <vt:lpstr>Umfrage_Doppik!Druckbereich</vt:lpstr>
      <vt:lpstr>Umfrage_Kameral!Druckbereich</vt:lpstr>
      <vt:lpstr>Rechenhilfe!Drucktitel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Czilwik, Sabine</cp:lastModifiedBy>
  <cp:lastPrinted>2026-03-10T08:22:01Z</cp:lastPrinted>
  <dcterms:created xsi:type="dcterms:W3CDTF">2011-11-18T11:01:11Z</dcterms:created>
  <dcterms:modified xsi:type="dcterms:W3CDTF">2026-03-25T10:01:09Z</dcterms:modified>
</cp:coreProperties>
</file>